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My Drive\Synced Laptops\Projects\PIU JICA\Model for Fakultas\"/>
    </mc:Choice>
  </mc:AlternateContent>
  <xr:revisionPtr revIDLastSave="0" documentId="8_{B47795CC-9C3A-42BB-8E22-9DF417C5EA72}" xr6:coauthVersionLast="47" xr6:coauthVersionMax="47" xr10:uidLastSave="{00000000-0000-0000-0000-000000000000}"/>
  <bookViews>
    <workbookView xWindow="-28920" yWindow="-4725" windowWidth="29040" windowHeight="15840" tabRatio="821" firstSheet="5" activeTab="10" xr2:uid="{00000000-000D-0000-FFFF-FFFF00000000}"/>
  </bookViews>
  <sheets>
    <sheet name="Regresi_Kualitas Lulusan" sheetId="1" r:id="rId1"/>
    <sheet name="Regresi_Pelaksanaan Pendidikan" sheetId="2" state="hidden" r:id="rId2"/>
    <sheet name="Regresi_Inovasi T&amp;K Nasional" sheetId="3" state="hidden" r:id="rId3"/>
    <sheet name="Regresi_Penerapan Penelitian" sheetId="4" state="hidden" r:id="rId4"/>
    <sheet name="Regresi_Socio Entrepreneurship" sheetId="5" state="hidden" r:id="rId5"/>
    <sheet name="Parameter" sheetId="6" r:id="rId6"/>
    <sheet name="Reg_Kualitas" sheetId="8" r:id="rId7"/>
    <sheet name="Reg_Pendidikan" sheetId="9" r:id="rId8"/>
    <sheet name="Reg_Penelitian" sheetId="10" r:id="rId9"/>
    <sheet name="Perhitungan Nilai Manfaat Final" sheetId="12" r:id="rId10"/>
    <sheet name="Input &amp; Dashboard" sheetId="15" r:id="rId11"/>
    <sheet name="Ci-Co" sheetId="7" r:id="rId12"/>
    <sheet name="Perhitungan EIRR" sheetId="11" r:id="rId13"/>
    <sheet name="Perhitungan Nilai Manfaat F (2)" sheetId="13" r:id="rId14"/>
    <sheet name="Recap" sheetId="14" r:id="rId15"/>
  </sheets>
  <externalReferences>
    <externalReference r:id="rId1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8SezCmL3cuYRdVqovyxInmn7TSA=="/>
    </ext>
  </extLst>
</workbook>
</file>

<file path=xl/calcChain.xml><?xml version="1.0" encoding="utf-8"?>
<calcChain xmlns="http://schemas.openxmlformats.org/spreadsheetml/2006/main">
  <c r="E36" i="7" l="1"/>
  <c r="F36" i="7"/>
  <c r="G36" i="7"/>
  <c r="G72" i="7" s="1"/>
  <c r="H36" i="7"/>
  <c r="H72" i="7" s="1"/>
  <c r="I36" i="7"/>
  <c r="J36" i="7"/>
  <c r="K36" i="7"/>
  <c r="K72" i="7" s="1"/>
  <c r="L36" i="7"/>
  <c r="L72" i="7" s="1"/>
  <c r="M36" i="7"/>
  <c r="N36" i="7"/>
  <c r="O36" i="7"/>
  <c r="O39" i="7" s="1"/>
  <c r="P36" i="7"/>
  <c r="P72" i="7" s="1"/>
  <c r="Q36" i="7"/>
  <c r="R36" i="7"/>
  <c r="S36" i="7"/>
  <c r="T36" i="7"/>
  <c r="T72" i="7" s="1"/>
  <c r="U36" i="7"/>
  <c r="V36" i="7"/>
  <c r="V72" i="7" s="1"/>
  <c r="W36" i="7"/>
  <c r="W72" i="7" s="1"/>
  <c r="X36" i="7"/>
  <c r="X72" i="7" s="1"/>
  <c r="Y36" i="7"/>
  <c r="Z36" i="7"/>
  <c r="AA36" i="7"/>
  <c r="AA72" i="7" s="1"/>
  <c r="AB36" i="7"/>
  <c r="AB72" i="7" s="1"/>
  <c r="AC36" i="7"/>
  <c r="AD36" i="7"/>
  <c r="AE36" i="7"/>
  <c r="AF36" i="7"/>
  <c r="AF72" i="7" s="1"/>
  <c r="AG36" i="7"/>
  <c r="AH36" i="7"/>
  <c r="AI36" i="7"/>
  <c r="AJ36" i="7"/>
  <c r="AJ72" i="7" s="1"/>
  <c r="AK36" i="7"/>
  <c r="AL36" i="7"/>
  <c r="AL72" i="7" s="1"/>
  <c r="AM36" i="7"/>
  <c r="AM72" i="7" s="1"/>
  <c r="AN36" i="7"/>
  <c r="AN72" i="7" s="1"/>
  <c r="AO36" i="7"/>
  <c r="AP36" i="7"/>
  <c r="AQ36" i="7"/>
  <c r="AQ72" i="7" s="1"/>
  <c r="AR36" i="7"/>
  <c r="AR72" i="7" s="1"/>
  <c r="AS36" i="7"/>
  <c r="AT36" i="7"/>
  <c r="AU36" i="7"/>
  <c r="AV36" i="7"/>
  <c r="AV72" i="7" s="1"/>
  <c r="AW36" i="7"/>
  <c r="AX36" i="7"/>
  <c r="AY36" i="7"/>
  <c r="AZ36" i="7"/>
  <c r="AZ72" i="7" s="1"/>
  <c r="BA36" i="7"/>
  <c r="BB36" i="7"/>
  <c r="BB72" i="7" s="1"/>
  <c r="E37" i="7"/>
  <c r="F37" i="7"/>
  <c r="F39" i="7" s="1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E38" i="7"/>
  <c r="F38" i="7"/>
  <c r="G38" i="7"/>
  <c r="H38" i="7"/>
  <c r="H74" i="7" s="1"/>
  <c r="I38" i="7"/>
  <c r="J38" i="7"/>
  <c r="K38" i="7"/>
  <c r="L38" i="7"/>
  <c r="L74" i="7" s="1"/>
  <c r="M38" i="7"/>
  <c r="N38" i="7"/>
  <c r="O38" i="7"/>
  <c r="P38" i="7"/>
  <c r="P74" i="7" s="1"/>
  <c r="Q38" i="7"/>
  <c r="R38" i="7"/>
  <c r="S38" i="7"/>
  <c r="S74" i="7" s="1"/>
  <c r="T38" i="7"/>
  <c r="T74" i="7" s="1"/>
  <c r="U38" i="7"/>
  <c r="V38" i="7"/>
  <c r="W38" i="7"/>
  <c r="X38" i="7"/>
  <c r="X74" i="7" s="1"/>
  <c r="Y38" i="7"/>
  <c r="Z38" i="7"/>
  <c r="AA38" i="7"/>
  <c r="AB38" i="7"/>
  <c r="AB74" i="7" s="1"/>
  <c r="AC38" i="7"/>
  <c r="AD38" i="7"/>
  <c r="AE38" i="7"/>
  <c r="AF38" i="7"/>
  <c r="AF74" i="7" s="1"/>
  <c r="AG38" i="7"/>
  <c r="AH38" i="7"/>
  <c r="AI38" i="7"/>
  <c r="AI74" i="7" s="1"/>
  <c r="AJ38" i="7"/>
  <c r="AJ74" i="7" s="1"/>
  <c r="AK38" i="7"/>
  <c r="AL38" i="7"/>
  <c r="AM38" i="7"/>
  <c r="AN38" i="7"/>
  <c r="AN74" i="7" s="1"/>
  <c r="AO38" i="7"/>
  <c r="AP38" i="7"/>
  <c r="AQ38" i="7"/>
  <c r="AR38" i="7"/>
  <c r="AR74" i="7" s="1"/>
  <c r="AS38" i="7"/>
  <c r="AT38" i="7"/>
  <c r="AU38" i="7"/>
  <c r="AV38" i="7"/>
  <c r="AV74" i="7" s="1"/>
  <c r="AW38" i="7"/>
  <c r="AX38" i="7"/>
  <c r="AY38" i="7"/>
  <c r="AZ38" i="7"/>
  <c r="AZ74" i="7" s="1"/>
  <c r="BA38" i="7"/>
  <c r="BB38" i="7"/>
  <c r="I35" i="7"/>
  <c r="J35" i="7"/>
  <c r="J71" i="7" s="1"/>
  <c r="K35" i="7"/>
  <c r="L35" i="7"/>
  <c r="L71" i="7" s="1"/>
  <c r="M35" i="7"/>
  <c r="N35" i="7"/>
  <c r="O35" i="7"/>
  <c r="P35" i="7"/>
  <c r="P71" i="7" s="1"/>
  <c r="Q35" i="7"/>
  <c r="Q71" i="7" s="1"/>
  <c r="R35" i="7"/>
  <c r="R71" i="7" s="1"/>
  <c r="S35" i="7"/>
  <c r="T35" i="7"/>
  <c r="T71" i="7" s="1"/>
  <c r="U35" i="7"/>
  <c r="U71" i="7" s="1"/>
  <c r="V35" i="7"/>
  <c r="V71" i="7" s="1"/>
  <c r="W35" i="7"/>
  <c r="X35" i="7"/>
  <c r="X71" i="7" s="1"/>
  <c r="Y35" i="7"/>
  <c r="Z35" i="7"/>
  <c r="Z71" i="7" s="1"/>
  <c r="AA35" i="7"/>
  <c r="AB35" i="7"/>
  <c r="AB71" i="7" s="1"/>
  <c r="AC35" i="7"/>
  <c r="AD35" i="7"/>
  <c r="AE35" i="7"/>
  <c r="AF35" i="7"/>
  <c r="AF71" i="7" s="1"/>
  <c r="AG35" i="7"/>
  <c r="AG71" i="7" s="1"/>
  <c r="AH35" i="7"/>
  <c r="AH39" i="7" s="1"/>
  <c r="AI35" i="7"/>
  <c r="AJ35" i="7"/>
  <c r="AJ71" i="7" s="1"/>
  <c r="AK35" i="7"/>
  <c r="AK71" i="7" s="1"/>
  <c r="AL35" i="7"/>
  <c r="AL71" i="7" s="1"/>
  <c r="AM35" i="7"/>
  <c r="AN35" i="7"/>
  <c r="AN71" i="7" s="1"/>
  <c r="AO35" i="7"/>
  <c r="AP35" i="7"/>
  <c r="AP71" i="7" s="1"/>
  <c r="AQ35" i="7"/>
  <c r="AR35" i="7"/>
  <c r="AR71" i="7" s="1"/>
  <c r="AS35" i="7"/>
  <c r="AS39" i="7" s="1"/>
  <c r="AT35" i="7"/>
  <c r="AU35" i="7"/>
  <c r="AV35" i="7"/>
  <c r="AV71" i="7" s="1"/>
  <c r="AW35" i="7"/>
  <c r="AW71" i="7" s="1"/>
  <c r="AX35" i="7"/>
  <c r="AX39" i="7" s="1"/>
  <c r="AY35" i="7"/>
  <c r="AZ35" i="7"/>
  <c r="AZ71" i="7" s="1"/>
  <c r="BA35" i="7"/>
  <c r="BA71" i="7" s="1"/>
  <c r="BB35" i="7"/>
  <c r="BB71" i="7" s="1"/>
  <c r="H35" i="7"/>
  <c r="G35" i="7"/>
  <c r="F35" i="7"/>
  <c r="E35" i="7"/>
  <c r="E39" i="7" s="1"/>
  <c r="E33" i="7"/>
  <c r="I33" i="7"/>
  <c r="I70" i="7" s="1"/>
  <c r="J33" i="7"/>
  <c r="J70" i="7" s="1"/>
  <c r="K33" i="7"/>
  <c r="K70" i="7" s="1"/>
  <c r="L33" i="7"/>
  <c r="M33" i="7"/>
  <c r="M70" i="7" s="1"/>
  <c r="N33" i="7"/>
  <c r="N70" i="7" s="1"/>
  <c r="O33" i="7"/>
  <c r="O70" i="7" s="1"/>
  <c r="P33" i="7"/>
  <c r="Q33" i="7"/>
  <c r="Q70" i="7" s="1"/>
  <c r="R33" i="7"/>
  <c r="R70" i="7" s="1"/>
  <c r="S33" i="7"/>
  <c r="S70" i="7" s="1"/>
  <c r="T33" i="7"/>
  <c r="U33" i="7"/>
  <c r="U70" i="7" s="1"/>
  <c r="V33" i="7"/>
  <c r="V70" i="7" s="1"/>
  <c r="W33" i="7"/>
  <c r="W70" i="7" s="1"/>
  <c r="X33" i="7"/>
  <c r="Y33" i="7"/>
  <c r="Y70" i="7" s="1"/>
  <c r="Z33" i="7"/>
  <c r="Z70" i="7" s="1"/>
  <c r="AA33" i="7"/>
  <c r="AA70" i="7" s="1"/>
  <c r="AB33" i="7"/>
  <c r="AC33" i="7"/>
  <c r="AC70" i="7" s="1"/>
  <c r="AD33" i="7"/>
  <c r="AD70" i="7" s="1"/>
  <c r="AE33" i="7"/>
  <c r="AE70" i="7" s="1"/>
  <c r="AF33" i="7"/>
  <c r="AG33" i="7"/>
  <c r="AG70" i="7" s="1"/>
  <c r="AH33" i="7"/>
  <c r="AH70" i="7" s="1"/>
  <c r="AI33" i="7"/>
  <c r="AI70" i="7" s="1"/>
  <c r="AJ33" i="7"/>
  <c r="AK33" i="7"/>
  <c r="AK70" i="7" s="1"/>
  <c r="AL33" i="7"/>
  <c r="AL70" i="7" s="1"/>
  <c r="AM33" i="7"/>
  <c r="AM70" i="7" s="1"/>
  <c r="AN33" i="7"/>
  <c r="AO33" i="7"/>
  <c r="AO70" i="7" s="1"/>
  <c r="AP33" i="7"/>
  <c r="AP70" i="7" s="1"/>
  <c r="AQ33" i="7"/>
  <c r="AQ70" i="7" s="1"/>
  <c r="AR33" i="7"/>
  <c r="AS33" i="7"/>
  <c r="AS70" i="7" s="1"/>
  <c r="AT33" i="7"/>
  <c r="AT70" i="7" s="1"/>
  <c r="AU33" i="7"/>
  <c r="AU70" i="7" s="1"/>
  <c r="AV33" i="7"/>
  <c r="AW33" i="7"/>
  <c r="AW70" i="7" s="1"/>
  <c r="AX33" i="7"/>
  <c r="AX70" i="7" s="1"/>
  <c r="AY33" i="7"/>
  <c r="AY70" i="7" s="1"/>
  <c r="AZ33" i="7"/>
  <c r="BA33" i="7"/>
  <c r="BA70" i="7" s="1"/>
  <c r="BB33" i="7"/>
  <c r="BB70" i="7" s="1"/>
  <c r="H33" i="7"/>
  <c r="H70" i="7" s="1"/>
  <c r="G33" i="7"/>
  <c r="F33" i="7"/>
  <c r="E20" i="7"/>
  <c r="AX20" i="7"/>
  <c r="AX52" i="7" s="1"/>
  <c r="AY20" i="7"/>
  <c r="AZ20" i="7"/>
  <c r="AZ52" i="7" s="1"/>
  <c r="BA20" i="7"/>
  <c r="BA52" i="7" s="1"/>
  <c r="BB20" i="7"/>
  <c r="BB52" i="7" s="1"/>
  <c r="AX21" i="7"/>
  <c r="AY21" i="7"/>
  <c r="AY53" i="7" s="1"/>
  <c r="AZ21" i="7"/>
  <c r="AZ53" i="7" s="1"/>
  <c r="BA21" i="7"/>
  <c r="BA53" i="7" s="1"/>
  <c r="BB21" i="7"/>
  <c r="AX22" i="7"/>
  <c r="AX54" i="7" s="1"/>
  <c r="AY22" i="7"/>
  <c r="AY54" i="7" s="1"/>
  <c r="AZ22" i="7"/>
  <c r="AZ54" i="7" s="1"/>
  <c r="BA22" i="7"/>
  <c r="BB22" i="7"/>
  <c r="BB54" i="7" s="1"/>
  <c r="AX23" i="7"/>
  <c r="AX55" i="7" s="1"/>
  <c r="AY23" i="7"/>
  <c r="AY55" i="7" s="1"/>
  <c r="AZ23" i="7"/>
  <c r="BA23" i="7"/>
  <c r="BB23" i="7"/>
  <c r="BB55" i="7" s="1"/>
  <c r="AX24" i="7"/>
  <c r="AX56" i="7" s="1"/>
  <c r="AY24" i="7"/>
  <c r="AY56" i="7" s="1"/>
  <c r="AZ24" i="7"/>
  <c r="AZ56" i="7" s="1"/>
  <c r="BA24" i="7"/>
  <c r="BA56" i="7" s="1"/>
  <c r="BB24" i="7"/>
  <c r="BB56" i="7" s="1"/>
  <c r="AX25" i="7"/>
  <c r="AY25" i="7"/>
  <c r="AY57" i="7" s="1"/>
  <c r="AZ25" i="7"/>
  <c r="AZ57" i="7" s="1"/>
  <c r="BA25" i="7"/>
  <c r="BA57" i="7" s="1"/>
  <c r="BB25" i="7"/>
  <c r="AX26" i="7"/>
  <c r="AX58" i="7" s="1"/>
  <c r="AY26" i="7"/>
  <c r="AY58" i="7" s="1"/>
  <c r="AZ26" i="7"/>
  <c r="AZ58" i="7" s="1"/>
  <c r="BA26" i="7"/>
  <c r="BB26" i="7"/>
  <c r="BB58" i="7" s="1"/>
  <c r="Y20" i="7"/>
  <c r="Z20" i="7"/>
  <c r="AA20" i="7"/>
  <c r="AB20" i="7"/>
  <c r="AB52" i="7" s="1"/>
  <c r="AC20" i="7"/>
  <c r="AC52" i="7" s="1"/>
  <c r="AD20" i="7"/>
  <c r="AD52" i="7" s="1"/>
  <c r="AE20" i="7"/>
  <c r="AF20" i="7"/>
  <c r="AF52" i="7" s="1"/>
  <c r="AG20" i="7"/>
  <c r="AH20" i="7"/>
  <c r="AH52" i="7" s="1"/>
  <c r="AI20" i="7"/>
  <c r="AJ20" i="7"/>
  <c r="AJ52" i="7" s="1"/>
  <c r="AK20" i="7"/>
  <c r="AK52" i="7" s="1"/>
  <c r="AL20" i="7"/>
  <c r="AL52" i="7" s="1"/>
  <c r="AM20" i="7"/>
  <c r="AN20" i="7"/>
  <c r="AO20" i="7"/>
  <c r="AP20" i="7"/>
  <c r="AP52" i="7" s="1"/>
  <c r="AQ20" i="7"/>
  <c r="AR20" i="7"/>
  <c r="AR52" i="7" s="1"/>
  <c r="AS20" i="7"/>
  <c r="AS52" i="7" s="1"/>
  <c r="AT20" i="7"/>
  <c r="AT52" i="7" s="1"/>
  <c r="AU20" i="7"/>
  <c r="AV20" i="7"/>
  <c r="AV52" i="7" s="1"/>
  <c r="AW20" i="7"/>
  <c r="Y21" i="7"/>
  <c r="Y53" i="7" s="1"/>
  <c r="Z21" i="7"/>
  <c r="AA21" i="7"/>
  <c r="AA53" i="7" s="1"/>
  <c r="AB21" i="7"/>
  <c r="AC21" i="7"/>
  <c r="AC53" i="7" s="1"/>
  <c r="AD21" i="7"/>
  <c r="AE21" i="7"/>
  <c r="AF21" i="7"/>
  <c r="AG21" i="7"/>
  <c r="AG53" i="7" s="1"/>
  <c r="AH21" i="7"/>
  <c r="AI21" i="7"/>
  <c r="AI53" i="7" s="1"/>
  <c r="AJ21" i="7"/>
  <c r="AJ53" i="7" s="1"/>
  <c r="AK21" i="7"/>
  <c r="AK53" i="7" s="1"/>
  <c r="AL21" i="7"/>
  <c r="AM21" i="7"/>
  <c r="AM53" i="7" s="1"/>
  <c r="AN21" i="7"/>
  <c r="AN53" i="7" s="1"/>
  <c r="AO21" i="7"/>
  <c r="AO53" i="7" s="1"/>
  <c r="AP21" i="7"/>
  <c r="AQ21" i="7"/>
  <c r="AQ53" i="7" s="1"/>
  <c r="AR21" i="7"/>
  <c r="AS21" i="7"/>
  <c r="AS53" i="7" s="1"/>
  <c r="AT21" i="7"/>
  <c r="AU21" i="7"/>
  <c r="AV21" i="7"/>
  <c r="AW21" i="7"/>
  <c r="AW53" i="7" s="1"/>
  <c r="Y22" i="7"/>
  <c r="Z22" i="7"/>
  <c r="Z54" i="7" s="1"/>
  <c r="AA22" i="7"/>
  <c r="AA54" i="7" s="1"/>
  <c r="AB22" i="7"/>
  <c r="AB54" i="7" s="1"/>
  <c r="AC22" i="7"/>
  <c r="AD22" i="7"/>
  <c r="AD54" i="7" s="1"/>
  <c r="AE22" i="7"/>
  <c r="AE54" i="7" s="1"/>
  <c r="AF22" i="7"/>
  <c r="AF54" i="7" s="1"/>
  <c r="AG22" i="7"/>
  <c r="AH22" i="7"/>
  <c r="AH54" i="7" s="1"/>
  <c r="AI22" i="7"/>
  <c r="AJ22" i="7"/>
  <c r="AJ54" i="7" s="1"/>
  <c r="AK22" i="7"/>
  <c r="AL22" i="7"/>
  <c r="AL54" i="7" s="1"/>
  <c r="AM22" i="7"/>
  <c r="AM54" i="7" s="1"/>
  <c r="AN22" i="7"/>
  <c r="AN54" i="7" s="1"/>
  <c r="AO22" i="7"/>
  <c r="AP22" i="7"/>
  <c r="AP54" i="7" s="1"/>
  <c r="AQ22" i="7"/>
  <c r="AR22" i="7"/>
  <c r="AR54" i="7" s="1"/>
  <c r="AS22" i="7"/>
  <c r="AT22" i="7"/>
  <c r="AU22" i="7"/>
  <c r="AU54" i="7" s="1"/>
  <c r="AV22" i="7"/>
  <c r="AV54" i="7" s="1"/>
  <c r="AW22" i="7"/>
  <c r="Y23" i="7"/>
  <c r="Y55" i="7" s="1"/>
  <c r="Z23" i="7"/>
  <c r="AA23" i="7"/>
  <c r="AB23" i="7"/>
  <c r="AC23" i="7"/>
  <c r="AC55" i="7" s="1"/>
  <c r="AD23" i="7"/>
  <c r="AD55" i="7" s="1"/>
  <c r="AE23" i="7"/>
  <c r="AE55" i="7" s="1"/>
  <c r="AF23" i="7"/>
  <c r="AG23" i="7"/>
  <c r="AG55" i="7" s="1"/>
  <c r="AH23" i="7"/>
  <c r="AH55" i="7" s="1"/>
  <c r="AI23" i="7"/>
  <c r="AI55" i="7" s="1"/>
  <c r="AJ23" i="7"/>
  <c r="AK23" i="7"/>
  <c r="AL23" i="7"/>
  <c r="AM23" i="7"/>
  <c r="AN23" i="7"/>
  <c r="AO23" i="7"/>
  <c r="AO55" i="7" s="1"/>
  <c r="AP23" i="7"/>
  <c r="AQ23" i="7"/>
  <c r="AQ55" i="7" s="1"/>
  <c r="AR23" i="7"/>
  <c r="AS23" i="7"/>
  <c r="AS55" i="7" s="1"/>
  <c r="AT23" i="7"/>
  <c r="AT55" i="7" s="1"/>
  <c r="AU23" i="7"/>
  <c r="AU55" i="7" s="1"/>
  <c r="AV23" i="7"/>
  <c r="AW23" i="7"/>
  <c r="AW55" i="7" s="1"/>
  <c r="Y24" i="7"/>
  <c r="Z24" i="7"/>
  <c r="Z56" i="7" s="1"/>
  <c r="AA24" i="7"/>
  <c r="AB24" i="7"/>
  <c r="AB56" i="7" s="1"/>
  <c r="AC24" i="7"/>
  <c r="AC56" i="7" s="1"/>
  <c r="AD24" i="7"/>
  <c r="AD56" i="7" s="1"/>
  <c r="AE24" i="7"/>
  <c r="AF24" i="7"/>
  <c r="AG24" i="7"/>
  <c r="AH24" i="7"/>
  <c r="AH56" i="7" s="1"/>
  <c r="AI24" i="7"/>
  <c r="AJ24" i="7"/>
  <c r="AJ56" i="7" s="1"/>
  <c r="AK24" i="7"/>
  <c r="AK56" i="7" s="1"/>
  <c r="AL24" i="7"/>
  <c r="AL56" i="7" s="1"/>
  <c r="AM24" i="7"/>
  <c r="AN24" i="7"/>
  <c r="AN56" i="7" s="1"/>
  <c r="AO24" i="7"/>
  <c r="AP24" i="7"/>
  <c r="AP56" i="7" s="1"/>
  <c r="AQ24" i="7"/>
  <c r="AR24" i="7"/>
  <c r="AR56" i="7" s="1"/>
  <c r="AS24" i="7"/>
  <c r="AS56" i="7" s="1"/>
  <c r="AT24" i="7"/>
  <c r="AT56" i="7" s="1"/>
  <c r="AU24" i="7"/>
  <c r="AV24" i="7"/>
  <c r="AV56" i="7" s="1"/>
  <c r="AW24" i="7"/>
  <c r="Y25" i="7"/>
  <c r="Y57" i="7" s="1"/>
  <c r="Z25" i="7"/>
  <c r="AA25" i="7"/>
  <c r="AA57" i="7" s="1"/>
  <c r="AB25" i="7"/>
  <c r="AC25" i="7"/>
  <c r="AC57" i="7" s="1"/>
  <c r="AD25" i="7"/>
  <c r="AE25" i="7"/>
  <c r="AE57" i="7" s="1"/>
  <c r="AF25" i="7"/>
  <c r="AF57" i="7" s="1"/>
  <c r="AG25" i="7"/>
  <c r="AG57" i="7" s="1"/>
  <c r="AH25" i="7"/>
  <c r="AI25" i="7"/>
  <c r="AI57" i="7" s="1"/>
  <c r="AJ25" i="7"/>
  <c r="AJ57" i="7" s="1"/>
  <c r="AK25" i="7"/>
  <c r="AK57" i="7" s="1"/>
  <c r="AL25" i="7"/>
  <c r="AM25" i="7"/>
  <c r="AM57" i="7" s="1"/>
  <c r="AN25" i="7"/>
  <c r="AO25" i="7"/>
  <c r="AO57" i="7" s="1"/>
  <c r="AP25" i="7"/>
  <c r="AQ25" i="7"/>
  <c r="AQ57" i="7" s="1"/>
  <c r="AR25" i="7"/>
  <c r="AS25" i="7"/>
  <c r="AS57" i="7" s="1"/>
  <c r="AT25" i="7"/>
  <c r="AU25" i="7"/>
  <c r="AU57" i="7" s="1"/>
  <c r="AV25" i="7"/>
  <c r="AW25" i="7"/>
  <c r="AW57" i="7" s="1"/>
  <c r="Y26" i="7"/>
  <c r="Z26" i="7"/>
  <c r="Z58" i="7" s="1"/>
  <c r="AA26" i="7"/>
  <c r="AB26" i="7"/>
  <c r="AB58" i="7" s="1"/>
  <c r="AC26" i="7"/>
  <c r="AD26" i="7"/>
  <c r="AD58" i="7" s="1"/>
  <c r="AE26" i="7"/>
  <c r="AE58" i="7" s="1"/>
  <c r="AF26" i="7"/>
  <c r="AF58" i="7" s="1"/>
  <c r="AG26" i="7"/>
  <c r="AH26" i="7"/>
  <c r="AH58" i="7" s="1"/>
  <c r="AI26" i="7"/>
  <c r="AJ26" i="7"/>
  <c r="AJ58" i="7" s="1"/>
  <c r="AK26" i="7"/>
  <c r="AL26" i="7"/>
  <c r="AL58" i="7" s="1"/>
  <c r="AM26" i="7"/>
  <c r="AM58" i="7" s="1"/>
  <c r="AN26" i="7"/>
  <c r="AN58" i="7" s="1"/>
  <c r="AO26" i="7"/>
  <c r="AP26" i="7"/>
  <c r="AP58" i="7" s="1"/>
  <c r="AQ26" i="7"/>
  <c r="AR26" i="7"/>
  <c r="AR58" i="7" s="1"/>
  <c r="AS26" i="7"/>
  <c r="AT26" i="7"/>
  <c r="AU26" i="7"/>
  <c r="AV26" i="7"/>
  <c r="AW26" i="7"/>
  <c r="M20" i="7"/>
  <c r="N20" i="7"/>
  <c r="O20" i="7"/>
  <c r="O52" i="7" s="1"/>
  <c r="P20" i="7"/>
  <c r="Q20" i="7"/>
  <c r="R20" i="7"/>
  <c r="R52" i="7" s="1"/>
  <c r="S20" i="7"/>
  <c r="S52" i="7" s="1"/>
  <c r="T20" i="7"/>
  <c r="T52" i="7" s="1"/>
  <c r="U20" i="7"/>
  <c r="V20" i="7"/>
  <c r="W20" i="7"/>
  <c r="W52" i="7" s="1"/>
  <c r="X20" i="7"/>
  <c r="X52" i="7" s="1"/>
  <c r="M21" i="7"/>
  <c r="N21" i="7"/>
  <c r="N53" i="7" s="1"/>
  <c r="O21" i="7"/>
  <c r="O53" i="7" s="1"/>
  <c r="P21" i="7"/>
  <c r="P53" i="7" s="1"/>
  <c r="Q21" i="7"/>
  <c r="R21" i="7"/>
  <c r="S21" i="7"/>
  <c r="S53" i="7" s="1"/>
  <c r="T21" i="7"/>
  <c r="T53" i="7" s="1"/>
  <c r="U21" i="7"/>
  <c r="U53" i="7" s="1"/>
  <c r="V21" i="7"/>
  <c r="V53" i="7" s="1"/>
  <c r="W21" i="7"/>
  <c r="W53" i="7" s="1"/>
  <c r="X21" i="7"/>
  <c r="X53" i="7" s="1"/>
  <c r="M22" i="7"/>
  <c r="N22" i="7"/>
  <c r="O22" i="7"/>
  <c r="O54" i="7" s="1"/>
  <c r="P22" i="7"/>
  <c r="P54" i="7" s="1"/>
  <c r="Q22" i="7"/>
  <c r="R22" i="7"/>
  <c r="R54" i="7" s="1"/>
  <c r="S22" i="7"/>
  <c r="S54" i="7" s="1"/>
  <c r="T22" i="7"/>
  <c r="U22" i="7"/>
  <c r="U54" i="7" s="1"/>
  <c r="V22" i="7"/>
  <c r="V54" i="7" s="1"/>
  <c r="W22" i="7"/>
  <c r="W54" i="7" s="1"/>
  <c r="X22" i="7"/>
  <c r="M23" i="7"/>
  <c r="N23" i="7"/>
  <c r="N55" i="7" s="1"/>
  <c r="O23" i="7"/>
  <c r="O55" i="7" s="1"/>
  <c r="P23" i="7"/>
  <c r="P55" i="7" s="1"/>
  <c r="Q23" i="7"/>
  <c r="Q55" i="7" s="1"/>
  <c r="R23" i="7"/>
  <c r="R55" i="7" s="1"/>
  <c r="S23" i="7"/>
  <c r="S55" i="7" s="1"/>
  <c r="T23" i="7"/>
  <c r="T55" i="7" s="1"/>
  <c r="U23" i="7"/>
  <c r="U55" i="7" s="1"/>
  <c r="V23" i="7"/>
  <c r="V55" i="7" s="1"/>
  <c r="W23" i="7"/>
  <c r="W55" i="7" s="1"/>
  <c r="X23" i="7"/>
  <c r="X55" i="7" s="1"/>
  <c r="M24" i="7"/>
  <c r="N24" i="7"/>
  <c r="N56" i="7" s="1"/>
  <c r="O24" i="7"/>
  <c r="O56" i="7" s="1"/>
  <c r="P24" i="7"/>
  <c r="P56" i="7" s="1"/>
  <c r="Q24" i="7"/>
  <c r="Q56" i="7" s="1"/>
  <c r="R24" i="7"/>
  <c r="R56" i="7" s="1"/>
  <c r="S24" i="7"/>
  <c r="S56" i="7" s="1"/>
  <c r="T24" i="7"/>
  <c r="T56" i="7" s="1"/>
  <c r="U24" i="7"/>
  <c r="V24" i="7"/>
  <c r="V56" i="7" s="1"/>
  <c r="W24" i="7"/>
  <c r="W56" i="7" s="1"/>
  <c r="X24" i="7"/>
  <c r="X56" i="7" s="1"/>
  <c r="M25" i="7"/>
  <c r="N25" i="7"/>
  <c r="O25" i="7"/>
  <c r="O57" i="7" s="1"/>
  <c r="P25" i="7"/>
  <c r="P57" i="7" s="1"/>
  <c r="Q25" i="7"/>
  <c r="Q57" i="7" s="1"/>
  <c r="R25" i="7"/>
  <c r="R57" i="7" s="1"/>
  <c r="S25" i="7"/>
  <c r="S57" i="7" s="1"/>
  <c r="T25" i="7"/>
  <c r="T57" i="7" s="1"/>
  <c r="U25" i="7"/>
  <c r="V25" i="7"/>
  <c r="V57" i="7" s="1"/>
  <c r="W25" i="7"/>
  <c r="W57" i="7" s="1"/>
  <c r="X25" i="7"/>
  <c r="X57" i="7" s="1"/>
  <c r="M26" i="7"/>
  <c r="M58" i="7" s="1"/>
  <c r="N26" i="7"/>
  <c r="N58" i="7" s="1"/>
  <c r="O26" i="7"/>
  <c r="O58" i="7" s="1"/>
  <c r="P26" i="7"/>
  <c r="Q26" i="7"/>
  <c r="Q58" i="7" s="1"/>
  <c r="R26" i="7"/>
  <c r="R58" i="7" s="1"/>
  <c r="S26" i="7"/>
  <c r="S58" i="7" s="1"/>
  <c r="T26" i="7"/>
  <c r="T58" i="7" s="1"/>
  <c r="U26" i="7"/>
  <c r="V26" i="7"/>
  <c r="W26" i="7"/>
  <c r="W58" i="7" s="1"/>
  <c r="X26" i="7"/>
  <c r="X58" i="7" s="1"/>
  <c r="I20" i="7"/>
  <c r="J20" i="7"/>
  <c r="J52" i="7" s="1"/>
  <c r="K20" i="7"/>
  <c r="K52" i="7" s="1"/>
  <c r="L20" i="7"/>
  <c r="L52" i="7" s="1"/>
  <c r="I21" i="7"/>
  <c r="I53" i="7" s="1"/>
  <c r="J21" i="7"/>
  <c r="J53" i="7" s="1"/>
  <c r="K21" i="7"/>
  <c r="K53" i="7" s="1"/>
  <c r="L21" i="7"/>
  <c r="L53" i="7" s="1"/>
  <c r="I22" i="7"/>
  <c r="I54" i="7" s="1"/>
  <c r="J22" i="7"/>
  <c r="K22" i="7"/>
  <c r="K54" i="7" s="1"/>
  <c r="L22" i="7"/>
  <c r="L54" i="7" s="1"/>
  <c r="I23" i="7"/>
  <c r="J23" i="7"/>
  <c r="K23" i="7"/>
  <c r="K55" i="7" s="1"/>
  <c r="L23" i="7"/>
  <c r="L55" i="7" s="1"/>
  <c r="I24" i="7"/>
  <c r="J24" i="7"/>
  <c r="J56" i="7" s="1"/>
  <c r="K24" i="7"/>
  <c r="K56" i="7" s="1"/>
  <c r="L24" i="7"/>
  <c r="L56" i="7" s="1"/>
  <c r="I25" i="7"/>
  <c r="J25" i="7"/>
  <c r="J57" i="7" s="1"/>
  <c r="K25" i="7"/>
  <c r="K57" i="7" s="1"/>
  <c r="L25" i="7"/>
  <c r="I26" i="7"/>
  <c r="J26" i="7"/>
  <c r="K26" i="7"/>
  <c r="K58" i="7" s="1"/>
  <c r="L26" i="7"/>
  <c r="L58" i="7" s="1"/>
  <c r="E22" i="7"/>
  <c r="F22" i="7"/>
  <c r="G22" i="7"/>
  <c r="H22" i="7"/>
  <c r="H54" i="7" s="1"/>
  <c r="E23" i="7"/>
  <c r="F23" i="7"/>
  <c r="G23" i="7"/>
  <c r="G55" i="7" s="1"/>
  <c r="H23" i="7"/>
  <c r="E24" i="7"/>
  <c r="F24" i="7"/>
  <c r="G24" i="7"/>
  <c r="G56" i="7" s="1"/>
  <c r="H24" i="7"/>
  <c r="E25" i="7"/>
  <c r="F25" i="7"/>
  <c r="G25" i="7"/>
  <c r="G57" i="7" s="1"/>
  <c r="H25" i="7"/>
  <c r="H57" i="7" s="1"/>
  <c r="E26" i="7"/>
  <c r="F26" i="7"/>
  <c r="G26" i="7"/>
  <c r="G58" i="7" s="1"/>
  <c r="H26" i="7"/>
  <c r="H58" i="7" s="1"/>
  <c r="E21" i="7"/>
  <c r="F21" i="7"/>
  <c r="G21" i="7"/>
  <c r="G53" i="7" s="1"/>
  <c r="H21" i="7"/>
  <c r="H53" i="7" s="1"/>
  <c r="H20" i="7"/>
  <c r="H52" i="7" s="1"/>
  <c r="F20" i="7"/>
  <c r="G20" i="7"/>
  <c r="L70" i="7"/>
  <c r="P70" i="7"/>
  <c r="T70" i="7"/>
  <c r="X70" i="7"/>
  <c r="AB70" i="7"/>
  <c r="AF70" i="7"/>
  <c r="AJ70" i="7"/>
  <c r="AN70" i="7"/>
  <c r="AR70" i="7"/>
  <c r="AV70" i="7"/>
  <c r="AZ70" i="7"/>
  <c r="H71" i="7"/>
  <c r="I71" i="7"/>
  <c r="K71" i="7"/>
  <c r="M71" i="7"/>
  <c r="N71" i="7"/>
  <c r="O71" i="7"/>
  <c r="S71" i="7"/>
  <c r="W71" i="7"/>
  <c r="Y71" i="7"/>
  <c r="AA71" i="7"/>
  <c r="AC71" i="7"/>
  <c r="AD71" i="7"/>
  <c r="AE71" i="7"/>
  <c r="AI71" i="7"/>
  <c r="AM71" i="7"/>
  <c r="AO71" i="7"/>
  <c r="AQ71" i="7"/>
  <c r="AS71" i="7"/>
  <c r="AT71" i="7"/>
  <c r="AU71" i="7"/>
  <c r="AY71" i="7"/>
  <c r="I72" i="7"/>
  <c r="J72" i="7"/>
  <c r="M72" i="7"/>
  <c r="N72" i="7"/>
  <c r="O72" i="7"/>
  <c r="Q72" i="7"/>
  <c r="R72" i="7"/>
  <c r="S72" i="7"/>
  <c r="U72" i="7"/>
  <c r="Y72" i="7"/>
  <c r="Z72" i="7"/>
  <c r="AC72" i="7"/>
  <c r="AD72" i="7"/>
  <c r="AE72" i="7"/>
  <c r="AG72" i="7"/>
  <c r="AH72" i="7"/>
  <c r="AI72" i="7"/>
  <c r="AK72" i="7"/>
  <c r="AO72" i="7"/>
  <c r="AP72" i="7"/>
  <c r="AS72" i="7"/>
  <c r="AT72" i="7"/>
  <c r="AU72" i="7"/>
  <c r="AW72" i="7"/>
  <c r="AX72" i="7"/>
  <c r="AY72" i="7"/>
  <c r="BA72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G74" i="7"/>
  <c r="G73" i="7"/>
  <c r="G70" i="7"/>
  <c r="G71" i="7"/>
  <c r="G52" i="7"/>
  <c r="D185" i="11"/>
  <c r="D184" i="11"/>
  <c r="AA52" i="7"/>
  <c r="AE52" i="7"/>
  <c r="AI52" i="7"/>
  <c r="AM52" i="7"/>
  <c r="AU52" i="7"/>
  <c r="AY52" i="7"/>
  <c r="AB53" i="7"/>
  <c r="AF53" i="7"/>
  <c r="AR53" i="7"/>
  <c r="AV53" i="7"/>
  <c r="M54" i="7"/>
  <c r="Q54" i="7"/>
  <c r="AG54" i="7"/>
  <c r="AK54" i="7"/>
  <c r="AO54" i="7"/>
  <c r="AS54" i="7"/>
  <c r="AW54" i="7"/>
  <c r="AL55" i="7"/>
  <c r="AP55" i="7"/>
  <c r="AA56" i="7"/>
  <c r="AE56" i="7"/>
  <c r="AM56" i="7"/>
  <c r="AQ56" i="7"/>
  <c r="AU56" i="7"/>
  <c r="L57" i="7"/>
  <c r="AB57" i="7"/>
  <c r="AR57" i="7"/>
  <c r="I58" i="7"/>
  <c r="U58" i="7"/>
  <c r="AC58" i="7"/>
  <c r="AG58" i="7"/>
  <c r="AK58" i="7"/>
  <c r="AO58" i="7"/>
  <c r="AS58" i="7"/>
  <c r="AW58" i="7"/>
  <c r="BA58" i="7"/>
  <c r="E59" i="7"/>
  <c r="E60" i="7" s="1"/>
  <c r="E64" i="7" s="1"/>
  <c r="F59" i="7"/>
  <c r="F60" i="7" s="1"/>
  <c r="F64" i="7" s="1"/>
  <c r="N52" i="7"/>
  <c r="Z52" i="7"/>
  <c r="N54" i="7"/>
  <c r="AT54" i="7"/>
  <c r="AJ55" i="7"/>
  <c r="AZ55" i="7"/>
  <c r="AN57" i="7"/>
  <c r="V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H55" i="7"/>
  <c r="H59" i="7"/>
  <c r="G59" i="7"/>
  <c r="F30" i="7"/>
  <c r="D62" i="15"/>
  <c r="D61" i="15"/>
  <c r="D53" i="15"/>
  <c r="D52" i="15"/>
  <c r="M39" i="7"/>
  <c r="AC39" i="7"/>
  <c r="AM39" i="7"/>
  <c r="K39" i="7"/>
  <c r="M74" i="7"/>
  <c r="Q74" i="7"/>
  <c r="R39" i="7"/>
  <c r="U74" i="7"/>
  <c r="W74" i="7"/>
  <c r="Y74" i="7"/>
  <c r="AC74" i="7"/>
  <c r="AE39" i="7"/>
  <c r="AG74" i="7"/>
  <c r="AK74" i="7"/>
  <c r="AM74" i="7"/>
  <c r="AO74" i="7"/>
  <c r="AS74" i="7"/>
  <c r="AU39" i="7"/>
  <c r="AW74" i="7"/>
  <c r="AY74" i="7"/>
  <c r="BA74" i="7"/>
  <c r="I74" i="7"/>
  <c r="M52" i="7"/>
  <c r="P52" i="7"/>
  <c r="Q52" i="7"/>
  <c r="U52" i="7"/>
  <c r="V52" i="7"/>
  <c r="Y52" i="7"/>
  <c r="AG52" i="7"/>
  <c r="AN52" i="7"/>
  <c r="AO52" i="7"/>
  <c r="AQ52" i="7"/>
  <c r="AW52" i="7"/>
  <c r="M53" i="7"/>
  <c r="Q53" i="7"/>
  <c r="R53" i="7"/>
  <c r="Z53" i="7"/>
  <c r="AD53" i="7"/>
  <c r="AE53" i="7"/>
  <c r="AH53" i="7"/>
  <c r="AL53" i="7"/>
  <c r="AP53" i="7"/>
  <c r="AT53" i="7"/>
  <c r="AU53" i="7"/>
  <c r="AX53" i="7"/>
  <c r="BB53" i="7"/>
  <c r="T54" i="7"/>
  <c r="X54" i="7"/>
  <c r="Y54" i="7"/>
  <c r="AC54" i="7"/>
  <c r="AI54" i="7"/>
  <c r="AQ54" i="7"/>
  <c r="BA54" i="7"/>
  <c r="M55" i="7"/>
  <c r="Z55" i="7"/>
  <c r="AA55" i="7"/>
  <c r="AB55" i="7"/>
  <c r="AF55" i="7"/>
  <c r="AK55" i="7"/>
  <c r="AM55" i="7"/>
  <c r="AN55" i="7"/>
  <c r="AR55" i="7"/>
  <c r="AV55" i="7"/>
  <c r="BA55" i="7"/>
  <c r="M56" i="7"/>
  <c r="U56" i="7"/>
  <c r="Y56" i="7"/>
  <c r="AF56" i="7"/>
  <c r="AG56" i="7"/>
  <c r="AI56" i="7"/>
  <c r="AO56" i="7"/>
  <c r="AW56" i="7"/>
  <c r="M57" i="7"/>
  <c r="N57" i="7"/>
  <c r="U57" i="7"/>
  <c r="Z57" i="7"/>
  <c r="AD57" i="7"/>
  <c r="AH57" i="7"/>
  <c r="AL57" i="7"/>
  <c r="AP57" i="7"/>
  <c r="AT57" i="7"/>
  <c r="AV57" i="7"/>
  <c r="AX57" i="7"/>
  <c r="BB57" i="7"/>
  <c r="P58" i="7"/>
  <c r="Y58" i="7"/>
  <c r="AA58" i="7"/>
  <c r="AI58" i="7"/>
  <c r="AQ58" i="7"/>
  <c r="AT58" i="7"/>
  <c r="AU58" i="7"/>
  <c r="AV58" i="7"/>
  <c r="J54" i="7"/>
  <c r="J55" i="7"/>
  <c r="J58" i="7"/>
  <c r="I52" i="7"/>
  <c r="I55" i="7"/>
  <c r="I56" i="7"/>
  <c r="I57" i="7"/>
  <c r="H56" i="7"/>
  <c r="N67" i="11"/>
  <c r="O67" i="11" s="1"/>
  <c r="P67" i="11" s="1"/>
  <c r="Q67" i="11" s="1"/>
  <c r="R67" i="11" s="1"/>
  <c r="S67" i="11" s="1"/>
  <c r="T67" i="11" s="1"/>
  <c r="U67" i="11" s="1"/>
  <c r="V67" i="11" s="1"/>
  <c r="W67" i="11" s="1"/>
  <c r="X67" i="11" s="1"/>
  <c r="Y67" i="11" s="1"/>
  <c r="Z67" i="11" s="1"/>
  <c r="AA67" i="11" s="1"/>
  <c r="AB67" i="11" s="1"/>
  <c r="AC67" i="11" s="1"/>
  <c r="AD67" i="11" s="1"/>
  <c r="AE67" i="11" s="1"/>
  <c r="AF67" i="11" s="1"/>
  <c r="AG67" i="11" s="1"/>
  <c r="AH67" i="11" s="1"/>
  <c r="AI67" i="11" s="1"/>
  <c r="AJ67" i="11" s="1"/>
  <c r="AK67" i="11" s="1"/>
  <c r="AL67" i="11" s="1"/>
  <c r="AM67" i="11" s="1"/>
  <c r="AN67" i="11" s="1"/>
  <c r="AO67" i="11" s="1"/>
  <c r="AP67" i="11" s="1"/>
  <c r="AQ67" i="11" s="1"/>
  <c r="AR67" i="11" s="1"/>
  <c r="AS67" i="11" s="1"/>
  <c r="AT67" i="11" s="1"/>
  <c r="AU67" i="11" s="1"/>
  <c r="AV67" i="11" s="1"/>
  <c r="AW67" i="11" s="1"/>
  <c r="AX67" i="11" s="1"/>
  <c r="AY67" i="11" s="1"/>
  <c r="AZ67" i="11" s="1"/>
  <c r="BA67" i="11" s="1"/>
  <c r="N66" i="11"/>
  <c r="O66" i="11" s="1"/>
  <c r="P66" i="11" s="1"/>
  <c r="Q66" i="11" s="1"/>
  <c r="R66" i="11" s="1"/>
  <c r="S66" i="11" s="1"/>
  <c r="T66" i="11" s="1"/>
  <c r="U66" i="11" s="1"/>
  <c r="V66" i="11" s="1"/>
  <c r="W66" i="11" s="1"/>
  <c r="X66" i="11" s="1"/>
  <c r="Y66" i="11" s="1"/>
  <c r="Z66" i="11" s="1"/>
  <c r="AA66" i="11" s="1"/>
  <c r="AB66" i="11" s="1"/>
  <c r="AC66" i="11" s="1"/>
  <c r="AD66" i="11" s="1"/>
  <c r="AE66" i="11" s="1"/>
  <c r="AF66" i="11" s="1"/>
  <c r="AG66" i="11" s="1"/>
  <c r="AH66" i="11" s="1"/>
  <c r="AI66" i="11" s="1"/>
  <c r="AJ66" i="11" s="1"/>
  <c r="AK66" i="11" s="1"/>
  <c r="AL66" i="11" s="1"/>
  <c r="AM66" i="11" s="1"/>
  <c r="AN66" i="11" s="1"/>
  <c r="AO66" i="11" s="1"/>
  <c r="AP66" i="11" s="1"/>
  <c r="AQ66" i="11" s="1"/>
  <c r="AR66" i="11" s="1"/>
  <c r="AS66" i="11" s="1"/>
  <c r="AT66" i="11" s="1"/>
  <c r="AU66" i="11" s="1"/>
  <c r="AV66" i="11" s="1"/>
  <c r="AW66" i="11" s="1"/>
  <c r="AX66" i="11" s="1"/>
  <c r="AY66" i="11" s="1"/>
  <c r="AZ66" i="11" s="1"/>
  <c r="BA66" i="11" s="1"/>
  <c r="R65" i="11"/>
  <c r="S65" i="11" s="1"/>
  <c r="T65" i="11" s="1"/>
  <c r="U65" i="11" s="1"/>
  <c r="V65" i="11" s="1"/>
  <c r="W65" i="11" s="1"/>
  <c r="X65" i="11" s="1"/>
  <c r="Y65" i="11" s="1"/>
  <c r="Z65" i="11" s="1"/>
  <c r="AA65" i="11" s="1"/>
  <c r="AB65" i="11" s="1"/>
  <c r="AC65" i="11" s="1"/>
  <c r="AD65" i="11" s="1"/>
  <c r="AE65" i="11" s="1"/>
  <c r="AF65" i="11" s="1"/>
  <c r="AG65" i="11" s="1"/>
  <c r="AH65" i="11" s="1"/>
  <c r="AI65" i="11" s="1"/>
  <c r="AJ65" i="11" s="1"/>
  <c r="AK65" i="11" s="1"/>
  <c r="AL65" i="11" s="1"/>
  <c r="AM65" i="11" s="1"/>
  <c r="AN65" i="11" s="1"/>
  <c r="AO65" i="11" s="1"/>
  <c r="AP65" i="11" s="1"/>
  <c r="AQ65" i="11" s="1"/>
  <c r="AR65" i="11" s="1"/>
  <c r="AS65" i="11" s="1"/>
  <c r="AT65" i="11" s="1"/>
  <c r="AU65" i="11" s="1"/>
  <c r="AV65" i="11" s="1"/>
  <c r="AW65" i="11" s="1"/>
  <c r="AX65" i="11" s="1"/>
  <c r="AY65" i="11" s="1"/>
  <c r="AZ65" i="11" s="1"/>
  <c r="BA65" i="11" s="1"/>
  <c r="N65" i="11"/>
  <c r="O65" i="11" s="1"/>
  <c r="P65" i="11" s="1"/>
  <c r="Q65" i="11" s="1"/>
  <c r="N64" i="11"/>
  <c r="O64" i="11" s="1"/>
  <c r="P64" i="11" s="1"/>
  <c r="Q64" i="11" s="1"/>
  <c r="R64" i="11" s="1"/>
  <c r="S64" i="11" s="1"/>
  <c r="T64" i="11" s="1"/>
  <c r="U64" i="11" s="1"/>
  <c r="V64" i="11" s="1"/>
  <c r="W64" i="11" s="1"/>
  <c r="X64" i="11" s="1"/>
  <c r="Y64" i="11" s="1"/>
  <c r="Z64" i="11" s="1"/>
  <c r="AA64" i="11" s="1"/>
  <c r="AB64" i="11" s="1"/>
  <c r="AC64" i="11" s="1"/>
  <c r="AD64" i="11" s="1"/>
  <c r="AE64" i="11" s="1"/>
  <c r="AF64" i="11" s="1"/>
  <c r="AG64" i="11" s="1"/>
  <c r="AH64" i="11" s="1"/>
  <c r="AI64" i="11" s="1"/>
  <c r="AJ64" i="11" s="1"/>
  <c r="AK64" i="11" s="1"/>
  <c r="AL64" i="11" s="1"/>
  <c r="AM64" i="11" s="1"/>
  <c r="AN64" i="11" s="1"/>
  <c r="AO64" i="11" s="1"/>
  <c r="AP64" i="11" s="1"/>
  <c r="AQ64" i="11" s="1"/>
  <c r="AR64" i="11" s="1"/>
  <c r="AS64" i="11" s="1"/>
  <c r="AT64" i="11" s="1"/>
  <c r="AU64" i="11" s="1"/>
  <c r="AV64" i="11" s="1"/>
  <c r="AW64" i="11" s="1"/>
  <c r="AX64" i="11" s="1"/>
  <c r="AY64" i="11" s="1"/>
  <c r="AZ64" i="11" s="1"/>
  <c r="BA64" i="11" s="1"/>
  <c r="R63" i="11"/>
  <c r="S63" i="11" s="1"/>
  <c r="T63" i="11" s="1"/>
  <c r="U63" i="11" s="1"/>
  <c r="V63" i="11" s="1"/>
  <c r="W63" i="11" s="1"/>
  <c r="X63" i="11" s="1"/>
  <c r="Y63" i="11" s="1"/>
  <c r="Z63" i="11" s="1"/>
  <c r="AA63" i="11" s="1"/>
  <c r="AB63" i="11" s="1"/>
  <c r="AC63" i="11" s="1"/>
  <c r="AD63" i="11" s="1"/>
  <c r="AE63" i="11" s="1"/>
  <c r="AF63" i="11" s="1"/>
  <c r="AG63" i="11" s="1"/>
  <c r="AH63" i="11" s="1"/>
  <c r="AI63" i="11" s="1"/>
  <c r="AJ63" i="11" s="1"/>
  <c r="AK63" i="11" s="1"/>
  <c r="AL63" i="11" s="1"/>
  <c r="AM63" i="11" s="1"/>
  <c r="AN63" i="11" s="1"/>
  <c r="AO63" i="11" s="1"/>
  <c r="AP63" i="11" s="1"/>
  <c r="AQ63" i="11" s="1"/>
  <c r="AR63" i="11" s="1"/>
  <c r="AS63" i="11" s="1"/>
  <c r="AT63" i="11" s="1"/>
  <c r="AU63" i="11" s="1"/>
  <c r="AV63" i="11" s="1"/>
  <c r="AW63" i="11" s="1"/>
  <c r="AX63" i="11" s="1"/>
  <c r="AY63" i="11" s="1"/>
  <c r="AZ63" i="11" s="1"/>
  <c r="BA63" i="11" s="1"/>
  <c r="N63" i="11"/>
  <c r="O63" i="11" s="1"/>
  <c r="P63" i="11" s="1"/>
  <c r="Q63" i="11" s="1"/>
  <c r="M67" i="11"/>
  <c r="M66" i="11"/>
  <c r="M65" i="11"/>
  <c r="M64" i="11"/>
  <c r="M63" i="11"/>
  <c r="L63" i="11"/>
  <c r="F5" i="15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AJ5" i="15" s="1"/>
  <c r="AK5" i="15" s="1"/>
  <c r="AL5" i="15" s="1"/>
  <c r="AM5" i="15" s="1"/>
  <c r="AN5" i="15" s="1"/>
  <c r="AO5" i="15" s="1"/>
  <c r="AP5" i="15" s="1"/>
  <c r="AQ5" i="15" s="1"/>
  <c r="AR5" i="15" s="1"/>
  <c r="AS5" i="15" s="1"/>
  <c r="AT5" i="15" s="1"/>
  <c r="AU5" i="15" s="1"/>
  <c r="AV5" i="15" s="1"/>
  <c r="AW5" i="15" s="1"/>
  <c r="AX5" i="15" s="1"/>
  <c r="AY5" i="15" s="1"/>
  <c r="AZ5" i="15" s="1"/>
  <c r="M7" i="1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C17" i="12"/>
  <c r="C12" i="12"/>
  <c r="D6" i="7"/>
  <c r="O30" i="9"/>
  <c r="C66" i="13" s="1"/>
  <c r="C73" i="13"/>
  <c r="C61" i="13"/>
  <c r="C72" i="13"/>
  <c r="C69" i="13" s="1"/>
  <c r="C67" i="13" s="1"/>
  <c r="D150" i="11" s="1"/>
  <c r="C74" i="13"/>
  <c r="C62" i="13"/>
  <c r="AP39" i="7" l="1"/>
  <c r="Z39" i="7"/>
  <c r="N39" i="7"/>
  <c r="AH71" i="7"/>
  <c r="BB39" i="7"/>
  <c r="AT39" i="7"/>
  <c r="AL39" i="7"/>
  <c r="AD39" i="7"/>
  <c r="V39" i="7"/>
  <c r="J39" i="7"/>
  <c r="AX71" i="7"/>
  <c r="G39" i="7"/>
  <c r="G46" i="7" s="1"/>
  <c r="F186" i="11" s="1"/>
  <c r="AQ39" i="7"/>
  <c r="W39" i="7"/>
  <c r="AA39" i="7"/>
  <c r="G27" i="7"/>
  <c r="G54" i="7"/>
  <c r="AV39" i="7"/>
  <c r="AJ39" i="7"/>
  <c r="AF39" i="7"/>
  <c r="P39" i="7"/>
  <c r="AZ39" i="7"/>
  <c r="AN75" i="7"/>
  <c r="AN79" i="7" s="1"/>
  <c r="T39" i="7"/>
  <c r="X75" i="7"/>
  <c r="X79" i="7" s="1"/>
  <c r="H75" i="7"/>
  <c r="H79" i="7" s="1"/>
  <c r="F183" i="11"/>
  <c r="G45" i="7"/>
  <c r="BA75" i="7"/>
  <c r="BA79" i="7" s="1"/>
  <c r="AO75" i="7"/>
  <c r="AO79" i="7" s="1"/>
  <c r="U75" i="7"/>
  <c r="U79" i="7" s="1"/>
  <c r="M75" i="7"/>
  <c r="M79" i="7" s="1"/>
  <c r="AR75" i="7"/>
  <c r="AR79" i="7" s="1"/>
  <c r="AF75" i="7"/>
  <c r="AF79" i="7" s="1"/>
  <c r="P75" i="7"/>
  <c r="P79" i="7" s="1"/>
  <c r="W75" i="7"/>
  <c r="W79" i="7" s="1"/>
  <c r="K75" i="7"/>
  <c r="K79" i="7" s="1"/>
  <c r="AY39" i="7"/>
  <c r="AI39" i="7"/>
  <c r="S39" i="7"/>
  <c r="AO39" i="7"/>
  <c r="Y39" i="7"/>
  <c r="AU74" i="7"/>
  <c r="AU75" i="7" s="1"/>
  <c r="AU79" i="7" s="1"/>
  <c r="AQ74" i="7"/>
  <c r="AE74" i="7"/>
  <c r="AE75" i="7" s="1"/>
  <c r="AE79" i="7" s="1"/>
  <c r="AA74" i="7"/>
  <c r="AA75" i="7" s="1"/>
  <c r="AA79" i="7" s="1"/>
  <c r="O74" i="7"/>
  <c r="O75" i="7" s="1"/>
  <c r="O79" i="7" s="1"/>
  <c r="K74" i="7"/>
  <c r="AW75" i="7"/>
  <c r="AW79" i="7" s="1"/>
  <c r="AK75" i="7"/>
  <c r="AK79" i="7" s="1"/>
  <c r="Y75" i="7"/>
  <c r="Y79" i="7" s="1"/>
  <c r="I75" i="7"/>
  <c r="I79" i="7" s="1"/>
  <c r="AV75" i="7"/>
  <c r="AV79" i="7" s="1"/>
  <c r="AB75" i="7"/>
  <c r="AB79" i="7" s="1"/>
  <c r="L75" i="7"/>
  <c r="L79" i="7" s="1"/>
  <c r="AQ75" i="7"/>
  <c r="AQ79" i="7" s="1"/>
  <c r="AI75" i="7"/>
  <c r="AI79" i="7" s="1"/>
  <c r="BA39" i="7"/>
  <c r="AK39" i="7"/>
  <c r="U39" i="7"/>
  <c r="BB74" i="7"/>
  <c r="AX74" i="7"/>
  <c r="AX75" i="7" s="1"/>
  <c r="AX79" i="7" s="1"/>
  <c r="AT74" i="7"/>
  <c r="AT75" i="7" s="1"/>
  <c r="AT79" i="7" s="1"/>
  <c r="AP74" i="7"/>
  <c r="AP75" i="7" s="1"/>
  <c r="AP79" i="7" s="1"/>
  <c r="AL74" i="7"/>
  <c r="AL75" i="7" s="1"/>
  <c r="AL79" i="7" s="1"/>
  <c r="AH74" i="7"/>
  <c r="AH75" i="7" s="1"/>
  <c r="AH79" i="7" s="1"/>
  <c r="AD74" i="7"/>
  <c r="AD75" i="7" s="1"/>
  <c r="AD79" i="7" s="1"/>
  <c r="Z74" i="7"/>
  <c r="Z75" i="7" s="1"/>
  <c r="Z79" i="7" s="1"/>
  <c r="V74" i="7"/>
  <c r="V75" i="7" s="1"/>
  <c r="V79" i="7" s="1"/>
  <c r="R74" i="7"/>
  <c r="R75" i="7" s="1"/>
  <c r="R79" i="7" s="1"/>
  <c r="N74" i="7"/>
  <c r="J74" i="7"/>
  <c r="J75" i="7" s="1"/>
  <c r="J79" i="7" s="1"/>
  <c r="BB75" i="7"/>
  <c r="BB79" i="7" s="1"/>
  <c r="N75" i="7"/>
  <c r="N79" i="7" s="1"/>
  <c r="AS75" i="7"/>
  <c r="AS79" i="7" s="1"/>
  <c r="AG75" i="7"/>
  <c r="AG79" i="7" s="1"/>
  <c r="AC75" i="7"/>
  <c r="AC79" i="7" s="1"/>
  <c r="Q75" i="7"/>
  <c r="Q79" i="7" s="1"/>
  <c r="AZ75" i="7"/>
  <c r="AZ79" i="7" s="1"/>
  <c r="AJ75" i="7"/>
  <c r="AJ79" i="7" s="1"/>
  <c r="T75" i="7"/>
  <c r="T79" i="7" s="1"/>
  <c r="AY75" i="7"/>
  <c r="AY79" i="7" s="1"/>
  <c r="AM75" i="7"/>
  <c r="AM79" i="7" s="1"/>
  <c r="S75" i="7"/>
  <c r="S79" i="7" s="1"/>
  <c r="AW39" i="7"/>
  <c r="AG39" i="7"/>
  <c r="Q39" i="7"/>
  <c r="G75" i="7"/>
  <c r="G79" i="7" s="1"/>
  <c r="O60" i="7"/>
  <c r="O64" i="7" s="1"/>
  <c r="AU60" i="7"/>
  <c r="AU64" i="7" s="1"/>
  <c r="AN60" i="7"/>
  <c r="AN64" i="7" s="1"/>
  <c r="AZ60" i="7"/>
  <c r="AZ64" i="7" s="1"/>
  <c r="AJ60" i="7"/>
  <c r="AJ64" i="7" s="1"/>
  <c r="X60" i="7"/>
  <c r="X64" i="7" s="1"/>
  <c r="T60" i="7"/>
  <c r="T64" i="7" s="1"/>
  <c r="Y60" i="7"/>
  <c r="Y64" i="7" s="1"/>
  <c r="AO60" i="7"/>
  <c r="AO64" i="7" s="1"/>
  <c r="AE60" i="7"/>
  <c r="AE64" i="7" s="1"/>
  <c r="I60" i="7"/>
  <c r="I64" i="7" s="1"/>
  <c r="H60" i="7"/>
  <c r="H64" i="7" s="1"/>
  <c r="M60" i="7"/>
  <c r="M64" i="7" s="1"/>
  <c r="AY60" i="7"/>
  <c r="AY64" i="7" s="1"/>
  <c r="AI60" i="7"/>
  <c r="AI64" i="7" s="1"/>
  <c r="S60" i="7"/>
  <c r="S64" i="7" s="1"/>
  <c r="AS60" i="7"/>
  <c r="AS64" i="7" s="1"/>
  <c r="AC60" i="7"/>
  <c r="AC64" i="7" s="1"/>
  <c r="U60" i="7"/>
  <c r="U64" i="7" s="1"/>
  <c r="Q60" i="7"/>
  <c r="Q64" i="7" s="1"/>
  <c r="AQ60" i="7"/>
  <c r="AQ64" i="7" s="1"/>
  <c r="AM60" i="7"/>
  <c r="AM64" i="7" s="1"/>
  <c r="AA60" i="7"/>
  <c r="AA64" i="7" s="1"/>
  <c r="W60" i="7"/>
  <c r="W64" i="7" s="1"/>
  <c r="K60" i="7"/>
  <c r="K64" i="7" s="1"/>
  <c r="BA60" i="7"/>
  <c r="BA64" i="7" s="1"/>
  <c r="AW60" i="7"/>
  <c r="AW64" i="7" s="1"/>
  <c r="AK60" i="7"/>
  <c r="AK64" i="7" s="1"/>
  <c r="AG60" i="7"/>
  <c r="AG64" i="7" s="1"/>
  <c r="AV60" i="7"/>
  <c r="AV64" i="7" s="1"/>
  <c r="AR60" i="7"/>
  <c r="AR64" i="7" s="1"/>
  <c r="AF60" i="7"/>
  <c r="AF64" i="7" s="1"/>
  <c r="AB60" i="7"/>
  <c r="AB64" i="7" s="1"/>
  <c r="P60" i="7"/>
  <c r="P64" i="7" s="1"/>
  <c r="L60" i="7"/>
  <c r="L64" i="7" s="1"/>
  <c r="G60" i="7"/>
  <c r="G64" i="7" s="1"/>
  <c r="BB60" i="7"/>
  <c r="BB64" i="7" s="1"/>
  <c r="AX60" i="7"/>
  <c r="AX64" i="7" s="1"/>
  <c r="AT60" i="7"/>
  <c r="AT64" i="7" s="1"/>
  <c r="AP60" i="7"/>
  <c r="AP64" i="7" s="1"/>
  <c r="AL60" i="7"/>
  <c r="AL64" i="7" s="1"/>
  <c r="AH60" i="7"/>
  <c r="AH64" i="7" s="1"/>
  <c r="AD60" i="7"/>
  <c r="AD64" i="7" s="1"/>
  <c r="Z60" i="7"/>
  <c r="Z64" i="7" s="1"/>
  <c r="V60" i="7"/>
  <c r="V64" i="7" s="1"/>
  <c r="R60" i="7"/>
  <c r="R64" i="7" s="1"/>
  <c r="N60" i="7"/>
  <c r="N64" i="7" s="1"/>
  <c r="J60" i="7"/>
  <c r="J64" i="7" s="1"/>
  <c r="U27" i="7"/>
  <c r="T183" i="11" s="1"/>
  <c r="AR39" i="7"/>
  <c r="AN39" i="7"/>
  <c r="AB39" i="7"/>
  <c r="X39" i="7"/>
  <c r="L39" i="7"/>
  <c r="H39" i="7"/>
  <c r="I39" i="7"/>
  <c r="C68" i="13"/>
  <c r="H150" i="11" s="1"/>
  <c r="D73" i="14"/>
  <c r="E73" i="14" s="1"/>
  <c r="F73" i="14" s="1"/>
  <c r="G73" i="14" s="1"/>
  <c r="D60" i="14"/>
  <c r="E60" i="14" s="1"/>
  <c r="F60" i="14" s="1"/>
  <c r="G60" i="14" s="1"/>
  <c r="D53" i="14"/>
  <c r="E53" i="14" s="1"/>
  <c r="F53" i="14" s="1"/>
  <c r="G53" i="14" s="1"/>
  <c r="D41" i="14"/>
  <c r="E41" i="14" s="1"/>
  <c r="F41" i="14" s="1"/>
  <c r="G41" i="14" s="1"/>
  <c r="D36" i="14"/>
  <c r="E36" i="14" s="1"/>
  <c r="F36" i="14" s="1"/>
  <c r="G36" i="14" s="1"/>
  <c r="E26" i="14"/>
  <c r="D26" i="14"/>
  <c r="C27" i="14"/>
  <c r="C28" i="14"/>
  <c r="C26" i="14"/>
  <c r="D25" i="14"/>
  <c r="E25" i="14" s="1"/>
  <c r="E17" i="14"/>
  <c r="E18" i="14"/>
  <c r="E20" i="14"/>
  <c r="E21" i="14"/>
  <c r="E22" i="14"/>
  <c r="E16" i="14"/>
  <c r="D17" i="14"/>
  <c r="D18" i="14"/>
  <c r="D20" i="14"/>
  <c r="D21" i="14"/>
  <c r="D22" i="14"/>
  <c r="D16" i="14"/>
  <c r="C17" i="14"/>
  <c r="C18" i="14"/>
  <c r="C19" i="14"/>
  <c r="C20" i="14"/>
  <c r="C21" i="14"/>
  <c r="C22" i="14"/>
  <c r="C16" i="14"/>
  <c r="D15" i="14"/>
  <c r="E15" i="14" s="1"/>
  <c r="C29" i="14" l="1"/>
  <c r="E23" i="14"/>
  <c r="C23" i="14"/>
  <c r="D23" i="14"/>
  <c r="C13" i="14"/>
  <c r="D46" i="7" l="1"/>
  <c r="D152" i="11"/>
  <c r="E152" i="11" s="1"/>
  <c r="F152" i="11" s="1"/>
  <c r="G152" i="11" s="1"/>
  <c r="H152" i="11" s="1"/>
  <c r="I152" i="11" s="1"/>
  <c r="J152" i="11" s="1"/>
  <c r="K152" i="11" s="1"/>
  <c r="L152" i="11" s="1"/>
  <c r="M152" i="11" s="1"/>
  <c r="N152" i="11" s="1"/>
  <c r="O152" i="11" s="1"/>
  <c r="P152" i="11" s="1"/>
  <c r="Q152" i="11" s="1"/>
  <c r="R152" i="11" s="1"/>
  <c r="S152" i="11" s="1"/>
  <c r="T152" i="11" s="1"/>
  <c r="U152" i="11" s="1"/>
  <c r="V152" i="11" s="1"/>
  <c r="W152" i="11" s="1"/>
  <c r="X152" i="11" s="1"/>
  <c r="Y152" i="11" s="1"/>
  <c r="Z152" i="11" s="1"/>
  <c r="AA152" i="11" s="1"/>
  <c r="AB152" i="11" s="1"/>
  <c r="AC152" i="11" s="1"/>
  <c r="AD152" i="11" s="1"/>
  <c r="AE152" i="11" s="1"/>
  <c r="AF152" i="11" s="1"/>
  <c r="AG152" i="11" s="1"/>
  <c r="AH152" i="11" s="1"/>
  <c r="C84" i="13"/>
  <c r="C83" i="13" s="1"/>
  <c r="D148" i="11" s="1"/>
  <c r="E148" i="11" s="1"/>
  <c r="F148" i="11" s="1"/>
  <c r="G148" i="11" s="1"/>
  <c r="H148" i="11" s="1"/>
  <c r="I148" i="11" s="1"/>
  <c r="J148" i="11" s="1"/>
  <c r="K148" i="11" s="1"/>
  <c r="L148" i="11" s="1"/>
  <c r="M148" i="11" s="1"/>
  <c r="N148" i="11" s="1"/>
  <c r="O148" i="11" s="1"/>
  <c r="P148" i="11" s="1"/>
  <c r="Q148" i="11" s="1"/>
  <c r="R148" i="11" s="1"/>
  <c r="S148" i="11" s="1"/>
  <c r="T148" i="11" s="1"/>
  <c r="U148" i="11" s="1"/>
  <c r="V148" i="11" s="1"/>
  <c r="W148" i="11" s="1"/>
  <c r="X148" i="11" s="1"/>
  <c r="Y148" i="11" s="1"/>
  <c r="Z148" i="11" s="1"/>
  <c r="AA148" i="11" s="1"/>
  <c r="AB148" i="11" s="1"/>
  <c r="AC148" i="11" s="1"/>
  <c r="AD148" i="11" s="1"/>
  <c r="AE148" i="11" s="1"/>
  <c r="AF148" i="11" s="1"/>
  <c r="AG148" i="11" s="1"/>
  <c r="AH148" i="11" s="1"/>
  <c r="AI148" i="11" s="1"/>
  <c r="AJ148" i="11" s="1"/>
  <c r="AK148" i="11" s="1"/>
  <c r="AL148" i="11" s="1"/>
  <c r="AM148" i="11" s="1"/>
  <c r="AN148" i="11" s="1"/>
  <c r="AO148" i="11" s="1"/>
  <c r="AP148" i="11" s="1"/>
  <c r="AQ148" i="11" s="1"/>
  <c r="AR148" i="11" s="1"/>
  <c r="AS148" i="11" s="1"/>
  <c r="AT148" i="11" s="1"/>
  <c r="AU148" i="11" s="1"/>
  <c r="AV148" i="11" s="1"/>
  <c r="AW148" i="11" s="1"/>
  <c r="AX148" i="11" s="1"/>
  <c r="AY148" i="11" s="1"/>
  <c r="AZ148" i="11" s="1"/>
  <c r="BA148" i="11" s="1"/>
  <c r="C79" i="13"/>
  <c r="C77" i="13"/>
  <c r="C76" i="13"/>
  <c r="C52" i="13"/>
  <c r="C48" i="13"/>
  <c r="C40" i="13"/>
  <c r="D151" i="11" s="1"/>
  <c r="E151" i="11" s="1"/>
  <c r="F151" i="11" s="1"/>
  <c r="G151" i="11" s="1"/>
  <c r="H151" i="11" s="1"/>
  <c r="I151" i="11" s="1"/>
  <c r="J151" i="11" s="1"/>
  <c r="K151" i="11" s="1"/>
  <c r="L151" i="11" s="1"/>
  <c r="M151" i="11" s="1"/>
  <c r="N151" i="11" s="1"/>
  <c r="O151" i="11" s="1"/>
  <c r="P151" i="11" s="1"/>
  <c r="Q151" i="11" s="1"/>
  <c r="R151" i="11" s="1"/>
  <c r="S151" i="11" s="1"/>
  <c r="T151" i="11" s="1"/>
  <c r="U151" i="11" s="1"/>
  <c r="V151" i="11" s="1"/>
  <c r="W151" i="11" s="1"/>
  <c r="X151" i="11" s="1"/>
  <c r="Y151" i="11" s="1"/>
  <c r="Z151" i="11" s="1"/>
  <c r="AA151" i="11" s="1"/>
  <c r="AB151" i="11" s="1"/>
  <c r="AC151" i="11" s="1"/>
  <c r="AD151" i="11" s="1"/>
  <c r="AE151" i="11" s="1"/>
  <c r="AF151" i="11" s="1"/>
  <c r="AG151" i="11" s="1"/>
  <c r="AH151" i="11" s="1"/>
  <c r="AI151" i="11" s="1"/>
  <c r="AJ151" i="11" s="1"/>
  <c r="AK151" i="11" s="1"/>
  <c r="AL151" i="11" s="1"/>
  <c r="AM151" i="11" s="1"/>
  <c r="AN151" i="11" s="1"/>
  <c r="AO151" i="11" s="1"/>
  <c r="AP151" i="11" s="1"/>
  <c r="AQ151" i="11" s="1"/>
  <c r="AR151" i="11" s="1"/>
  <c r="AS151" i="11" s="1"/>
  <c r="AT151" i="11" s="1"/>
  <c r="AU151" i="11" s="1"/>
  <c r="AV151" i="11" s="1"/>
  <c r="AW151" i="11" s="1"/>
  <c r="AX151" i="11" s="1"/>
  <c r="AY151" i="11" s="1"/>
  <c r="AZ151" i="11" s="1"/>
  <c r="BA151" i="11" s="1"/>
  <c r="C30" i="13"/>
  <c r="C25" i="13"/>
  <c r="C22" i="13"/>
  <c r="C20" i="13" s="1"/>
  <c r="D149" i="11" s="1"/>
  <c r="C16" i="13"/>
  <c r="C14" i="13" s="1"/>
  <c r="C8" i="13"/>
  <c r="C4" i="13"/>
  <c r="C3" i="13" s="1"/>
  <c r="AH133" i="11"/>
  <c r="AI133" i="11" s="1"/>
  <c r="AJ133" i="11" s="1"/>
  <c r="AK133" i="11" s="1"/>
  <c r="AL133" i="11" s="1"/>
  <c r="AM133" i="11" s="1"/>
  <c r="AN133" i="11" s="1"/>
  <c r="AO133" i="11" s="1"/>
  <c r="AP133" i="11" s="1"/>
  <c r="AQ133" i="11" s="1"/>
  <c r="AR133" i="11" s="1"/>
  <c r="AS133" i="11" s="1"/>
  <c r="AT133" i="11" s="1"/>
  <c r="AU133" i="11" s="1"/>
  <c r="AV133" i="11" s="1"/>
  <c r="AW133" i="11" s="1"/>
  <c r="AX133" i="11" s="1"/>
  <c r="AY133" i="11" s="1"/>
  <c r="AZ133" i="11" s="1"/>
  <c r="BA133" i="11" s="1"/>
  <c r="AH147" i="11"/>
  <c r="AI147" i="11"/>
  <c r="AJ147" i="11" s="1"/>
  <c r="AK147" i="11" s="1"/>
  <c r="AL147" i="11" s="1"/>
  <c r="AM147" i="11" s="1"/>
  <c r="AN147" i="11" s="1"/>
  <c r="AO147" i="11" s="1"/>
  <c r="AP147" i="11" s="1"/>
  <c r="AQ147" i="11" s="1"/>
  <c r="AR147" i="11" s="1"/>
  <c r="AS147" i="11" s="1"/>
  <c r="AT147" i="11" s="1"/>
  <c r="AU147" i="11" s="1"/>
  <c r="AV147" i="11" s="1"/>
  <c r="AW147" i="11" s="1"/>
  <c r="AX147" i="11" s="1"/>
  <c r="AY147" i="11" s="1"/>
  <c r="AZ147" i="11" s="1"/>
  <c r="BA147" i="11" s="1"/>
  <c r="AH167" i="11"/>
  <c r="AI167" i="11"/>
  <c r="AJ167" i="11" s="1"/>
  <c r="AK167" i="11" s="1"/>
  <c r="AL167" i="11" s="1"/>
  <c r="AM167" i="11" s="1"/>
  <c r="AN167" i="11" s="1"/>
  <c r="AO167" i="11" s="1"/>
  <c r="AP167" i="11" s="1"/>
  <c r="AQ167" i="11" s="1"/>
  <c r="AR167" i="11" s="1"/>
  <c r="AS167" i="11" s="1"/>
  <c r="AT167" i="11" s="1"/>
  <c r="AU167" i="11" s="1"/>
  <c r="AV167" i="11" s="1"/>
  <c r="AW167" i="11" s="1"/>
  <c r="AX167" i="11" s="1"/>
  <c r="AY167" i="11" s="1"/>
  <c r="AZ167" i="11" s="1"/>
  <c r="BA167" i="11" s="1"/>
  <c r="AH182" i="11"/>
  <c r="AI182" i="11"/>
  <c r="AH190" i="11"/>
  <c r="AI190" i="11"/>
  <c r="AJ190" i="11"/>
  <c r="AK190" i="11" s="1"/>
  <c r="AL190" i="11" s="1"/>
  <c r="AM190" i="11" s="1"/>
  <c r="AN190" i="11" s="1"/>
  <c r="AO190" i="11" s="1"/>
  <c r="AP190" i="11" s="1"/>
  <c r="AQ190" i="11" s="1"/>
  <c r="AR190" i="11" s="1"/>
  <c r="AS190" i="11" s="1"/>
  <c r="AT190" i="11" s="1"/>
  <c r="AU190" i="11" s="1"/>
  <c r="AV190" i="11" s="1"/>
  <c r="AW190" i="11" s="1"/>
  <c r="AX190" i="11" s="1"/>
  <c r="AY190" i="11" s="1"/>
  <c r="AZ190" i="11" s="1"/>
  <c r="BA190" i="11" s="1"/>
  <c r="C63" i="12"/>
  <c r="C62" i="12"/>
  <c r="C60" i="12" s="1"/>
  <c r="C72" i="12"/>
  <c r="C68" i="12"/>
  <c r="C66" i="12" s="1"/>
  <c r="C23" i="12"/>
  <c r="C8" i="12"/>
  <c r="C6" i="12"/>
  <c r="C71" i="12"/>
  <c r="C52" i="12"/>
  <c r="C48" i="12"/>
  <c r="C40" i="12"/>
  <c r="C30" i="12"/>
  <c r="C25" i="12"/>
  <c r="C22" i="12"/>
  <c r="C16" i="12"/>
  <c r="C14" i="12" s="1"/>
  <c r="C4" i="12"/>
  <c r="C3" i="12" s="1"/>
  <c r="C152" i="11"/>
  <c r="C172" i="11" s="1"/>
  <c r="D11" i="6"/>
  <c r="D10" i="6"/>
  <c r="D6" i="6"/>
  <c r="D8" i="7" s="1"/>
  <c r="D7" i="7"/>
  <c r="E190" i="11"/>
  <c r="F190" i="11" s="1"/>
  <c r="G190" i="11" s="1"/>
  <c r="H190" i="11" s="1"/>
  <c r="I190" i="11" s="1"/>
  <c r="J190" i="11" s="1"/>
  <c r="K190" i="11" s="1"/>
  <c r="L190" i="11" s="1"/>
  <c r="M190" i="11" s="1"/>
  <c r="N190" i="11" s="1"/>
  <c r="O190" i="11" s="1"/>
  <c r="P190" i="11" s="1"/>
  <c r="Q190" i="11" s="1"/>
  <c r="R190" i="11" s="1"/>
  <c r="S190" i="11" s="1"/>
  <c r="T190" i="11" s="1"/>
  <c r="U190" i="11" s="1"/>
  <c r="V190" i="11" s="1"/>
  <c r="W190" i="11" s="1"/>
  <c r="X190" i="11" s="1"/>
  <c r="Y190" i="11" s="1"/>
  <c r="Z190" i="11" s="1"/>
  <c r="AA190" i="11" s="1"/>
  <c r="AB190" i="11" s="1"/>
  <c r="AC190" i="11" s="1"/>
  <c r="AD190" i="11" s="1"/>
  <c r="AE190" i="11" s="1"/>
  <c r="AF190" i="11" s="1"/>
  <c r="AG190" i="11" s="1"/>
  <c r="L185" i="11"/>
  <c r="L193" i="11" s="1"/>
  <c r="K185" i="11"/>
  <c r="K193" i="11" s="1"/>
  <c r="J185" i="11"/>
  <c r="J193" i="11" s="1"/>
  <c r="I185" i="11"/>
  <c r="I193" i="11" s="1"/>
  <c r="H185" i="11"/>
  <c r="H193" i="11" s="1"/>
  <c r="G185" i="11"/>
  <c r="G193" i="11" s="1"/>
  <c r="F185" i="11"/>
  <c r="F193" i="11" s="1"/>
  <c r="E185" i="11"/>
  <c r="E193" i="11" s="1"/>
  <c r="G182" i="11"/>
  <c r="H182" i="11" s="1"/>
  <c r="I182" i="11" s="1"/>
  <c r="J182" i="11" s="1"/>
  <c r="K182" i="11" s="1"/>
  <c r="L182" i="11" s="1"/>
  <c r="M182" i="11" s="1"/>
  <c r="N182" i="11" s="1"/>
  <c r="O182" i="11" s="1"/>
  <c r="P182" i="11" s="1"/>
  <c r="Q182" i="11" s="1"/>
  <c r="R182" i="11" s="1"/>
  <c r="S182" i="11" s="1"/>
  <c r="T182" i="11" s="1"/>
  <c r="U182" i="11" s="1"/>
  <c r="V182" i="11" s="1"/>
  <c r="W182" i="11" s="1"/>
  <c r="X182" i="11" s="1"/>
  <c r="Y182" i="11" s="1"/>
  <c r="Z182" i="11" s="1"/>
  <c r="AA182" i="11" s="1"/>
  <c r="AB182" i="11" s="1"/>
  <c r="AC182" i="11" s="1"/>
  <c r="AD182" i="11" s="1"/>
  <c r="AE182" i="11" s="1"/>
  <c r="AF182" i="11" s="1"/>
  <c r="AG182" i="11" s="1"/>
  <c r="E182" i="11"/>
  <c r="F182" i="11" s="1"/>
  <c r="E167" i="11"/>
  <c r="F167" i="11" s="1"/>
  <c r="G167" i="11" s="1"/>
  <c r="H167" i="11" s="1"/>
  <c r="I167" i="11" s="1"/>
  <c r="J167" i="11" s="1"/>
  <c r="K167" i="11" s="1"/>
  <c r="L167" i="11" s="1"/>
  <c r="M167" i="11" s="1"/>
  <c r="N167" i="11" s="1"/>
  <c r="O167" i="11" s="1"/>
  <c r="P167" i="11" s="1"/>
  <c r="Q167" i="11" s="1"/>
  <c r="R167" i="11" s="1"/>
  <c r="S167" i="11" s="1"/>
  <c r="T167" i="11" s="1"/>
  <c r="U167" i="11" s="1"/>
  <c r="V167" i="11" s="1"/>
  <c r="W167" i="11" s="1"/>
  <c r="X167" i="11" s="1"/>
  <c r="Y167" i="11" s="1"/>
  <c r="Z167" i="11" s="1"/>
  <c r="AA167" i="11" s="1"/>
  <c r="AB167" i="11" s="1"/>
  <c r="AC167" i="11" s="1"/>
  <c r="AD167" i="11" s="1"/>
  <c r="AE167" i="11" s="1"/>
  <c r="AF167" i="11" s="1"/>
  <c r="AG167" i="11" s="1"/>
  <c r="C164" i="11"/>
  <c r="C178" i="11" s="1"/>
  <c r="C162" i="11"/>
  <c r="C177" i="11" s="1"/>
  <c r="C156" i="11"/>
  <c r="C176" i="11" s="1"/>
  <c r="C155" i="11"/>
  <c r="C175" i="11" s="1"/>
  <c r="C154" i="11"/>
  <c r="C174" i="11" s="1"/>
  <c r="C153" i="11"/>
  <c r="C173" i="11" s="1"/>
  <c r="C151" i="11"/>
  <c r="C171" i="11" s="1"/>
  <c r="C150" i="11"/>
  <c r="C170" i="11" s="1"/>
  <c r="C149" i="11"/>
  <c r="C169" i="11" s="1"/>
  <c r="C148" i="11"/>
  <c r="C168" i="11" s="1"/>
  <c r="E147" i="11"/>
  <c r="F147" i="11" s="1"/>
  <c r="G147" i="11" s="1"/>
  <c r="H147" i="11" s="1"/>
  <c r="I147" i="11" s="1"/>
  <c r="J147" i="11" s="1"/>
  <c r="K147" i="11" s="1"/>
  <c r="L147" i="11" s="1"/>
  <c r="M147" i="11" s="1"/>
  <c r="N147" i="11" s="1"/>
  <c r="O147" i="11" s="1"/>
  <c r="P147" i="11" s="1"/>
  <c r="Q147" i="11" s="1"/>
  <c r="R147" i="11" s="1"/>
  <c r="S147" i="11" s="1"/>
  <c r="T147" i="11" s="1"/>
  <c r="U147" i="11" s="1"/>
  <c r="V147" i="11" s="1"/>
  <c r="W147" i="11" s="1"/>
  <c r="X147" i="11" s="1"/>
  <c r="Y147" i="11" s="1"/>
  <c r="Z147" i="11" s="1"/>
  <c r="AA147" i="11" s="1"/>
  <c r="AB147" i="11" s="1"/>
  <c r="AC147" i="11" s="1"/>
  <c r="AD147" i="11" s="1"/>
  <c r="AE147" i="11" s="1"/>
  <c r="AF147" i="11" s="1"/>
  <c r="AG147" i="11" s="1"/>
  <c r="E133" i="11"/>
  <c r="F133" i="11" s="1"/>
  <c r="G133" i="11" s="1"/>
  <c r="H133" i="11" s="1"/>
  <c r="I133" i="11" s="1"/>
  <c r="E97" i="11"/>
  <c r="F97" i="11" s="1"/>
  <c r="G97" i="11" s="1"/>
  <c r="H97" i="11" s="1"/>
  <c r="I97" i="11" s="1"/>
  <c r="J97" i="11" s="1"/>
  <c r="K97" i="11" s="1"/>
  <c r="L97" i="11" s="1"/>
  <c r="E67" i="11"/>
  <c r="F67" i="11" s="1"/>
  <c r="G67" i="11" s="1"/>
  <c r="H67" i="11" s="1"/>
  <c r="I67" i="11" s="1"/>
  <c r="J67" i="11" s="1"/>
  <c r="K67" i="11" s="1"/>
  <c r="L67" i="11" s="1"/>
  <c r="E66" i="11"/>
  <c r="F66" i="11" s="1"/>
  <c r="G66" i="11" s="1"/>
  <c r="H66" i="11" s="1"/>
  <c r="I66" i="11" s="1"/>
  <c r="J66" i="11" s="1"/>
  <c r="K66" i="11" s="1"/>
  <c r="L66" i="11" s="1"/>
  <c r="E65" i="11"/>
  <c r="F65" i="11" s="1"/>
  <c r="G65" i="11" s="1"/>
  <c r="H65" i="11" s="1"/>
  <c r="I65" i="11" s="1"/>
  <c r="J65" i="11" s="1"/>
  <c r="K65" i="11" s="1"/>
  <c r="L65" i="11" s="1"/>
  <c r="E64" i="11"/>
  <c r="F64" i="11" s="1"/>
  <c r="G64" i="11" s="1"/>
  <c r="H64" i="11" s="1"/>
  <c r="I64" i="11" s="1"/>
  <c r="J64" i="11" s="1"/>
  <c r="K64" i="11" s="1"/>
  <c r="L64" i="11" s="1"/>
  <c r="E63" i="11"/>
  <c r="F63" i="11" s="1"/>
  <c r="G63" i="11" s="1"/>
  <c r="H63" i="11" s="1"/>
  <c r="I63" i="11" s="1"/>
  <c r="J63" i="11" s="1"/>
  <c r="K63" i="11" s="1"/>
  <c r="E61" i="11"/>
  <c r="F61" i="11" s="1"/>
  <c r="G61" i="11" s="1"/>
  <c r="H61" i="11" s="1"/>
  <c r="I61" i="11" s="1"/>
  <c r="J61" i="11" s="1"/>
  <c r="K61" i="11" s="1"/>
  <c r="L61" i="11" s="1"/>
  <c r="D58" i="11"/>
  <c r="L44" i="11"/>
  <c r="K44" i="11"/>
  <c r="J44" i="11"/>
  <c r="I44" i="11"/>
  <c r="H44" i="11"/>
  <c r="G44" i="11"/>
  <c r="F44" i="11"/>
  <c r="E44" i="11"/>
  <c r="D44" i="11"/>
  <c r="G43" i="11"/>
  <c r="H43" i="11" s="1"/>
  <c r="I43" i="11" s="1"/>
  <c r="J43" i="11" s="1"/>
  <c r="K43" i="11" s="1"/>
  <c r="L43" i="11" s="1"/>
  <c r="F43" i="11"/>
  <c r="E43" i="11"/>
  <c r="E57" i="11"/>
  <c r="D48" i="11"/>
  <c r="D103" i="11" s="1"/>
  <c r="D47" i="11"/>
  <c r="D46" i="11"/>
  <c r="D100" i="11" s="1"/>
  <c r="D136" i="11" s="1"/>
  <c r="E25" i="11"/>
  <c r="F25" i="11" s="1"/>
  <c r="G25" i="11" s="1"/>
  <c r="H25" i="11" s="1"/>
  <c r="I25" i="11" s="1"/>
  <c r="J25" i="11" s="1"/>
  <c r="K25" i="11" s="1"/>
  <c r="L25" i="11" s="1"/>
  <c r="F58" i="11"/>
  <c r="E14" i="11"/>
  <c r="E13" i="11"/>
  <c r="F13" i="11" s="1"/>
  <c r="F47" i="11" s="1"/>
  <c r="E7" i="11"/>
  <c r="F7" i="11" s="1"/>
  <c r="G7" i="11" s="1"/>
  <c r="H7" i="11" s="1"/>
  <c r="I7" i="11" s="1"/>
  <c r="J7" i="11" s="1"/>
  <c r="K7" i="11" s="1"/>
  <c r="L7" i="11" s="1"/>
  <c r="G19" i="10"/>
  <c r="F19" i="10"/>
  <c r="E19" i="10"/>
  <c r="D19" i="10"/>
  <c r="C19" i="10"/>
  <c r="B19" i="10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F35" i="9"/>
  <c r="E35" i="9"/>
  <c r="E12" i="11" s="1"/>
  <c r="F12" i="11" s="1"/>
  <c r="G12" i="11" s="1"/>
  <c r="D35" i="9"/>
  <c r="C35" i="9"/>
  <c r="B35" i="9"/>
  <c r="D45" i="7"/>
  <c r="BB44" i="7"/>
  <c r="AZ44" i="7"/>
  <c r="AX44" i="7"/>
  <c r="AV44" i="7"/>
  <c r="AT44" i="7"/>
  <c r="AR44" i="7"/>
  <c r="AP44" i="7"/>
  <c r="AN44" i="7"/>
  <c r="AL44" i="7"/>
  <c r="AJ44" i="7"/>
  <c r="D15" i="7"/>
  <c r="D14" i="7"/>
  <c r="D11" i="7"/>
  <c r="D10" i="7"/>
  <c r="D9" i="7"/>
  <c r="D54" i="6"/>
  <c r="D43" i="6"/>
  <c r="D42" i="6"/>
  <c r="D33" i="6"/>
  <c r="H28" i="6"/>
  <c r="D28" i="6"/>
  <c r="H27" i="6"/>
  <c r="H26" i="6"/>
  <c r="H25" i="6"/>
  <c r="H24" i="6"/>
  <c r="H23" i="6"/>
  <c r="D23" i="6"/>
  <c r="H22" i="6"/>
  <c r="D21" i="6"/>
  <c r="E27" i="7" s="1"/>
  <c r="D18" i="6"/>
  <c r="D13" i="7"/>
  <c r="D12" i="7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L15" i="4"/>
  <c r="AC15" i="4"/>
  <c r="K15" i="4"/>
  <c r="AL14" i="4"/>
  <c r="AC14" i="4"/>
  <c r="K14" i="4"/>
  <c r="AL13" i="4"/>
  <c r="AC13" i="4"/>
  <c r="K13" i="4"/>
  <c r="AL12" i="4"/>
  <c r="AC12" i="4"/>
  <c r="K12" i="4"/>
  <c r="AL11" i="4"/>
  <c r="AC11" i="4"/>
  <c r="K11" i="4"/>
  <c r="AL10" i="4"/>
  <c r="AC10" i="4"/>
  <c r="K10" i="4"/>
  <c r="AL9" i="4"/>
  <c r="AC9" i="4"/>
  <c r="K9" i="4"/>
  <c r="AL8" i="4"/>
  <c r="AC8" i="4"/>
  <c r="K8" i="4"/>
  <c r="AL7" i="4"/>
  <c r="AC7" i="4"/>
  <c r="K7" i="4"/>
  <c r="AL6" i="4"/>
  <c r="AC6" i="4"/>
  <c r="K6" i="4"/>
  <c r="AL5" i="4"/>
  <c r="AC5" i="4"/>
  <c r="K5" i="4"/>
  <c r="AL4" i="4"/>
  <c r="AC4" i="4"/>
  <c r="K4" i="4"/>
  <c r="AL3" i="4"/>
  <c r="AC3" i="4"/>
  <c r="K3" i="4"/>
  <c r="AL2" i="4"/>
  <c r="AC2" i="4"/>
  <c r="K2" i="4"/>
  <c r="DA15" i="3"/>
  <c r="CR15" i="3"/>
  <c r="CI15" i="3"/>
  <c r="BZ15" i="3"/>
  <c r="BQ15" i="3"/>
  <c r="BH15" i="3"/>
  <c r="AY15" i="3"/>
  <c r="DA14" i="3"/>
  <c r="CR14" i="3"/>
  <c r="CI14" i="3"/>
  <c r="BZ14" i="3"/>
  <c r="BQ14" i="3"/>
  <c r="BH14" i="3"/>
  <c r="AY14" i="3"/>
  <c r="DA13" i="3"/>
  <c r="CR13" i="3"/>
  <c r="CI13" i="3"/>
  <c r="BZ13" i="3"/>
  <c r="BQ13" i="3"/>
  <c r="BH13" i="3"/>
  <c r="AY13" i="3"/>
  <c r="DA12" i="3"/>
  <c r="CR12" i="3"/>
  <c r="CI12" i="3"/>
  <c r="BZ12" i="3"/>
  <c r="BQ12" i="3"/>
  <c r="BH12" i="3"/>
  <c r="AY12" i="3"/>
  <c r="DA11" i="3"/>
  <c r="CR11" i="3"/>
  <c r="CI11" i="3"/>
  <c r="BZ11" i="3"/>
  <c r="BQ11" i="3"/>
  <c r="BH11" i="3"/>
  <c r="AY11" i="3"/>
  <c r="DA10" i="3"/>
  <c r="CR10" i="3"/>
  <c r="CI10" i="3"/>
  <c r="BZ10" i="3"/>
  <c r="BQ10" i="3"/>
  <c r="BH10" i="3"/>
  <c r="AY10" i="3"/>
  <c r="DA9" i="3"/>
  <c r="CR9" i="3"/>
  <c r="CI9" i="3"/>
  <c r="BZ9" i="3"/>
  <c r="BQ9" i="3"/>
  <c r="BH9" i="3"/>
  <c r="AY9" i="3"/>
  <c r="DA8" i="3"/>
  <c r="CR8" i="3"/>
  <c r="CI8" i="3"/>
  <c r="BZ8" i="3"/>
  <c r="BQ8" i="3"/>
  <c r="BH8" i="3"/>
  <c r="AY8" i="3"/>
  <c r="DA7" i="3"/>
  <c r="CR7" i="3"/>
  <c r="CI7" i="3"/>
  <c r="BZ7" i="3"/>
  <c r="BQ7" i="3"/>
  <c r="BH7" i="3"/>
  <c r="AY7" i="3"/>
  <c r="DA6" i="3"/>
  <c r="CR6" i="3"/>
  <c r="CI6" i="3"/>
  <c r="BZ6" i="3"/>
  <c r="BQ6" i="3"/>
  <c r="BH6" i="3"/>
  <c r="AY6" i="3"/>
  <c r="DA5" i="3"/>
  <c r="CR5" i="3"/>
  <c r="CI5" i="3"/>
  <c r="BZ5" i="3"/>
  <c r="BQ5" i="3"/>
  <c r="BH5" i="3"/>
  <c r="AY5" i="3"/>
  <c r="DA4" i="3"/>
  <c r="CR4" i="3"/>
  <c r="CI4" i="3"/>
  <c r="BZ4" i="3"/>
  <c r="BQ4" i="3"/>
  <c r="BH4" i="3"/>
  <c r="AY4" i="3"/>
  <c r="DA3" i="3"/>
  <c r="CR3" i="3"/>
  <c r="CI3" i="3"/>
  <c r="BZ3" i="3"/>
  <c r="BQ3" i="3"/>
  <c r="BH3" i="3"/>
  <c r="AY3" i="3"/>
  <c r="DA2" i="3"/>
  <c r="CR2" i="3"/>
  <c r="CI2" i="3"/>
  <c r="BZ2" i="3"/>
  <c r="BQ2" i="3"/>
  <c r="BH2" i="3"/>
  <c r="AY2" i="3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DX15" i="1"/>
  <c r="DW15" i="1"/>
  <c r="CW15" i="1"/>
  <c r="K15" i="1"/>
  <c r="DX14" i="1"/>
  <c r="DW14" i="1"/>
  <c r="CW14" i="1"/>
  <c r="K14" i="1"/>
  <c r="DX13" i="1"/>
  <c r="DW13" i="1"/>
  <c r="CW13" i="1"/>
  <c r="K13" i="1"/>
  <c r="DX12" i="1"/>
  <c r="DW12" i="1"/>
  <c r="CW12" i="1"/>
  <c r="K12" i="1"/>
  <c r="DX11" i="1"/>
  <c r="DW11" i="1"/>
  <c r="CW11" i="1"/>
  <c r="K11" i="1"/>
  <c r="DX10" i="1"/>
  <c r="DW10" i="1"/>
  <c r="CW10" i="1"/>
  <c r="K10" i="1"/>
  <c r="DX9" i="1"/>
  <c r="DW9" i="1"/>
  <c r="CW9" i="1"/>
  <c r="K9" i="1"/>
  <c r="DX8" i="1"/>
  <c r="DW8" i="1"/>
  <c r="CW8" i="1"/>
  <c r="K8" i="1"/>
  <c r="DX7" i="1"/>
  <c r="DW7" i="1"/>
  <c r="CW7" i="1"/>
  <c r="K7" i="1"/>
  <c r="DX6" i="1"/>
  <c r="DW6" i="1"/>
  <c r="CW6" i="1"/>
  <c r="CV6" i="1"/>
  <c r="K6" i="1"/>
  <c r="DX5" i="1"/>
  <c r="DW5" i="1"/>
  <c r="K5" i="1"/>
  <c r="DX4" i="1"/>
  <c r="DW4" i="1"/>
  <c r="K4" i="1"/>
  <c r="DX3" i="1"/>
  <c r="DW3" i="1"/>
  <c r="K3" i="1"/>
  <c r="DX2" i="1"/>
  <c r="DW2" i="1"/>
  <c r="K2" i="1"/>
  <c r="E45" i="7" l="1"/>
  <c r="D183" i="11"/>
  <c r="D27" i="14"/>
  <c r="D28" i="14"/>
  <c r="E149" i="11"/>
  <c r="F149" i="11" s="1"/>
  <c r="G149" i="11" s="1"/>
  <c r="C75" i="13"/>
  <c r="C60" i="13"/>
  <c r="D170" i="11" s="1"/>
  <c r="AI152" i="11"/>
  <c r="AJ152" i="11" s="1"/>
  <c r="AK152" i="11" s="1"/>
  <c r="AL152" i="11" s="1"/>
  <c r="AM152" i="11" s="1"/>
  <c r="AN152" i="11" s="1"/>
  <c r="AO152" i="11" s="1"/>
  <c r="AP152" i="11" s="1"/>
  <c r="AQ152" i="11" s="1"/>
  <c r="AR152" i="11" s="1"/>
  <c r="AS152" i="11" s="1"/>
  <c r="AT152" i="11" s="1"/>
  <c r="AU152" i="11" s="1"/>
  <c r="AV152" i="11" s="1"/>
  <c r="AW152" i="11" s="1"/>
  <c r="AX152" i="11" s="1"/>
  <c r="AY152" i="11" s="1"/>
  <c r="AZ152" i="11" s="1"/>
  <c r="BA152" i="11" s="1"/>
  <c r="AJ182" i="11"/>
  <c r="D99" i="11"/>
  <c r="D135" i="11" s="1"/>
  <c r="D169" i="11" s="1"/>
  <c r="D101" i="11"/>
  <c r="D137" i="11" s="1"/>
  <c r="D171" i="11" s="1"/>
  <c r="D102" i="11"/>
  <c r="G46" i="11"/>
  <c r="G99" i="11" s="1"/>
  <c r="G135" i="11" s="1"/>
  <c r="D57" i="11"/>
  <c r="E48" i="11"/>
  <c r="E103" i="11" s="1"/>
  <c r="C20" i="12"/>
  <c r="C70" i="12"/>
  <c r="F101" i="11"/>
  <c r="F137" i="11" s="1"/>
  <c r="F102" i="11"/>
  <c r="E58" i="11"/>
  <c r="E47" i="11"/>
  <c r="E46" i="11"/>
  <c r="F46" i="11"/>
  <c r="D16" i="7"/>
  <c r="D41" i="7" s="1"/>
  <c r="H21" i="6"/>
  <c r="I28" i="6" s="1"/>
  <c r="F14" i="11"/>
  <c r="F57" i="11" s="1"/>
  <c r="D14" i="6"/>
  <c r="E46" i="7"/>
  <c r="D186" i="11" s="1"/>
  <c r="H12" i="11"/>
  <c r="E30" i="7"/>
  <c r="G30" i="7" s="1"/>
  <c r="G13" i="11"/>
  <c r="J133" i="11"/>
  <c r="G100" i="11" l="1"/>
  <c r="G136" i="11" s="1"/>
  <c r="H30" i="7"/>
  <c r="I30" i="7" s="1"/>
  <c r="J30" i="7" s="1"/>
  <c r="K30" i="7" s="1"/>
  <c r="L30" i="7" s="1"/>
  <c r="M30" i="7" s="1"/>
  <c r="N30" i="7" s="1"/>
  <c r="O30" i="7" s="1"/>
  <c r="P30" i="7" s="1"/>
  <c r="Q30" i="7" s="1"/>
  <c r="G41" i="7"/>
  <c r="E28" i="14"/>
  <c r="D29" i="14"/>
  <c r="E27" i="14"/>
  <c r="E150" i="11"/>
  <c r="F150" i="11" s="1"/>
  <c r="G150" i="11" s="1"/>
  <c r="E41" i="7"/>
  <c r="H149" i="11"/>
  <c r="G169" i="11"/>
  <c r="AK182" i="11"/>
  <c r="G14" i="11"/>
  <c r="G57" i="11" s="1"/>
  <c r="F48" i="11"/>
  <c r="F103" i="11" s="1"/>
  <c r="F138" i="11" s="1"/>
  <c r="F100" i="11"/>
  <c r="F136" i="11" s="1"/>
  <c r="F99" i="11"/>
  <c r="F135" i="11" s="1"/>
  <c r="F169" i="11" s="1"/>
  <c r="E101" i="11"/>
  <c r="E137" i="11" s="1"/>
  <c r="E102" i="11"/>
  <c r="E138" i="11" s="1"/>
  <c r="I12" i="11"/>
  <c r="J12" i="11" s="1"/>
  <c r="K12" i="11" s="1"/>
  <c r="L12" i="11" s="1"/>
  <c r="M12" i="11" s="1"/>
  <c r="H46" i="11"/>
  <c r="H100" i="11" s="1"/>
  <c r="H136" i="11" s="1"/>
  <c r="E100" i="11"/>
  <c r="E136" i="11" s="1"/>
  <c r="E99" i="11"/>
  <c r="E135" i="11" s="1"/>
  <c r="E169" i="11" s="1"/>
  <c r="H13" i="11"/>
  <c r="G47" i="11"/>
  <c r="G58" i="11"/>
  <c r="K133" i="11"/>
  <c r="D194" i="11"/>
  <c r="F27" i="7"/>
  <c r="F171" i="11"/>
  <c r="D191" i="11"/>
  <c r="E171" i="11"/>
  <c r="D42" i="7"/>
  <c r="D44" i="7"/>
  <c r="D193" i="11" s="1"/>
  <c r="F45" i="7" l="1"/>
  <c r="E183" i="11"/>
  <c r="E191" i="11" s="1"/>
  <c r="E42" i="7"/>
  <c r="N12" i="11"/>
  <c r="M46" i="11"/>
  <c r="H170" i="11"/>
  <c r="D195" i="11"/>
  <c r="D196" i="11" s="1"/>
  <c r="E29" i="14"/>
  <c r="R30" i="7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E170" i="11"/>
  <c r="F170" i="11"/>
  <c r="I150" i="11"/>
  <c r="J150" i="11" s="1"/>
  <c r="K150" i="11" s="1"/>
  <c r="L150" i="11" s="1"/>
  <c r="M150" i="11" s="1"/>
  <c r="N150" i="11" s="1"/>
  <c r="O150" i="11" s="1"/>
  <c r="P150" i="11" s="1"/>
  <c r="Q150" i="11" s="1"/>
  <c r="R150" i="11" s="1"/>
  <c r="S150" i="11" s="1"/>
  <c r="T150" i="11" s="1"/>
  <c r="U150" i="11" s="1"/>
  <c r="V150" i="11" s="1"/>
  <c r="W150" i="11" s="1"/>
  <c r="X150" i="11" s="1"/>
  <c r="Y150" i="11" s="1"/>
  <c r="Z150" i="11" s="1"/>
  <c r="AA150" i="11" s="1"/>
  <c r="AB150" i="11" s="1"/>
  <c r="AC150" i="11" s="1"/>
  <c r="AD150" i="11" s="1"/>
  <c r="AE150" i="11" s="1"/>
  <c r="AF150" i="11" s="1"/>
  <c r="AG150" i="11" s="1"/>
  <c r="AH150" i="11" s="1"/>
  <c r="I149" i="11"/>
  <c r="H169" i="11"/>
  <c r="AL182" i="11"/>
  <c r="H99" i="11"/>
  <c r="H135" i="11" s="1"/>
  <c r="J46" i="11"/>
  <c r="I13" i="11"/>
  <c r="H47" i="11"/>
  <c r="G102" i="11"/>
  <c r="G101" i="11"/>
  <c r="G137" i="11" s="1"/>
  <c r="G171" i="11" s="1"/>
  <c r="I46" i="11"/>
  <c r="H14" i="11"/>
  <c r="H57" i="11" s="1"/>
  <c r="G48" i="11"/>
  <c r="G103" i="11" s="1"/>
  <c r="F41" i="7"/>
  <c r="K46" i="11"/>
  <c r="G170" i="11"/>
  <c r="E172" i="11"/>
  <c r="F172" i="11"/>
  <c r="D138" i="11"/>
  <c r="D172" i="11" s="1"/>
  <c r="D179" i="11" s="1"/>
  <c r="L133" i="11"/>
  <c r="H58" i="11"/>
  <c r="M99" i="11" l="1"/>
  <c r="M135" i="11" s="1"/>
  <c r="M169" i="11" s="1"/>
  <c r="M100" i="11"/>
  <c r="M136" i="11" s="1"/>
  <c r="M170" i="11" s="1"/>
  <c r="O12" i="11"/>
  <c r="N46" i="11"/>
  <c r="AI150" i="11"/>
  <c r="AJ150" i="11" s="1"/>
  <c r="F46" i="7"/>
  <c r="J149" i="11"/>
  <c r="AM182" i="11"/>
  <c r="G138" i="11"/>
  <c r="G172" i="11" s="1"/>
  <c r="J13" i="11"/>
  <c r="I47" i="11"/>
  <c r="I14" i="11"/>
  <c r="I57" i="11" s="1"/>
  <c r="H48" i="11"/>
  <c r="H103" i="11" s="1"/>
  <c r="J99" i="11"/>
  <c r="J135" i="11" s="1"/>
  <c r="J100" i="11"/>
  <c r="J136" i="11" s="1"/>
  <c r="H101" i="11"/>
  <c r="H137" i="11" s="1"/>
  <c r="H171" i="11" s="1"/>
  <c r="H102" i="11"/>
  <c r="K99" i="11"/>
  <c r="K135" i="11" s="1"/>
  <c r="K100" i="11"/>
  <c r="K136" i="11" s="1"/>
  <c r="I99" i="11"/>
  <c r="I135" i="11" s="1"/>
  <c r="I169" i="11" s="1"/>
  <c r="I100" i="11"/>
  <c r="I136" i="11" s="1"/>
  <c r="E179" i="11"/>
  <c r="E184" i="11" s="1"/>
  <c r="D187" i="11"/>
  <c r="F179" i="11"/>
  <c r="F184" i="11" s="1"/>
  <c r="I58" i="11"/>
  <c r="H27" i="7"/>
  <c r="G183" i="11" s="1"/>
  <c r="L46" i="11"/>
  <c r="M133" i="11"/>
  <c r="F191" i="11"/>
  <c r="F42" i="7"/>
  <c r="E186" i="11" l="1"/>
  <c r="E194" i="11" s="1"/>
  <c r="E195" i="11" s="1"/>
  <c r="E196" i="11" s="1"/>
  <c r="P12" i="11"/>
  <c r="O46" i="11"/>
  <c r="L100" i="11"/>
  <c r="L136" i="11" s="1"/>
  <c r="L99" i="11"/>
  <c r="L135" i="11" s="1"/>
  <c r="N100" i="11"/>
  <c r="N136" i="11" s="1"/>
  <c r="N99" i="11"/>
  <c r="N135" i="11" s="1"/>
  <c r="F194" i="11"/>
  <c r="F195" i="11" s="1"/>
  <c r="G42" i="7"/>
  <c r="E187" i="11"/>
  <c r="E188" i="11" s="1"/>
  <c r="AK150" i="11"/>
  <c r="K149" i="11"/>
  <c r="J169" i="11"/>
  <c r="D188" i="11"/>
  <c r="AN182" i="11"/>
  <c r="G179" i="11"/>
  <c r="G184" i="11" s="1"/>
  <c r="H138" i="11"/>
  <c r="H172" i="11" s="1"/>
  <c r="I48" i="11"/>
  <c r="I103" i="11" s="1"/>
  <c r="J14" i="11"/>
  <c r="J57" i="11" s="1"/>
  <c r="I101" i="11"/>
  <c r="I137" i="11" s="1"/>
  <c r="I171" i="11" s="1"/>
  <c r="I102" i="11"/>
  <c r="K13" i="11"/>
  <c r="J47" i="11"/>
  <c r="I27" i="7"/>
  <c r="H183" i="11" s="1"/>
  <c r="J58" i="11"/>
  <c r="N133" i="11"/>
  <c r="H45" i="7"/>
  <c r="G191" i="11" s="1"/>
  <c r="I170" i="11"/>
  <c r="O100" i="11" l="1"/>
  <c r="O136" i="11" s="1"/>
  <c r="O99" i="11"/>
  <c r="O135" i="11" s="1"/>
  <c r="Q12" i="11"/>
  <c r="P46" i="11"/>
  <c r="F196" i="11"/>
  <c r="F187" i="11"/>
  <c r="F188" i="11" s="1"/>
  <c r="H46" i="7"/>
  <c r="G186" i="11" s="1"/>
  <c r="H41" i="7"/>
  <c r="H42" i="7" s="1"/>
  <c r="AL150" i="11"/>
  <c r="L149" i="11"/>
  <c r="K169" i="11"/>
  <c r="AO182" i="11"/>
  <c r="H179" i="11"/>
  <c r="H184" i="11" s="1"/>
  <c r="L13" i="11"/>
  <c r="M13" i="11" s="1"/>
  <c r="K47" i="11"/>
  <c r="J48" i="11"/>
  <c r="J103" i="11" s="1"/>
  <c r="K14" i="11"/>
  <c r="K57" i="11" s="1"/>
  <c r="I138" i="11"/>
  <c r="I172" i="11" s="1"/>
  <c r="I179" i="11" s="1"/>
  <c r="I184" i="11" s="1"/>
  <c r="J102" i="11"/>
  <c r="J101" i="11"/>
  <c r="J137" i="11" s="1"/>
  <c r="J171" i="11" s="1"/>
  <c r="J170" i="11"/>
  <c r="O133" i="11"/>
  <c r="J27" i="7"/>
  <c r="I183" i="11" s="1"/>
  <c r="I45" i="7"/>
  <c r="H191" i="11" s="1"/>
  <c r="I41" i="7"/>
  <c r="L58" i="11"/>
  <c r="K58" i="11"/>
  <c r="P100" i="11" l="1"/>
  <c r="P136" i="11" s="1"/>
  <c r="P99" i="11"/>
  <c r="P135" i="11" s="1"/>
  <c r="R12" i="11"/>
  <c r="Q46" i="11"/>
  <c r="N13" i="11"/>
  <c r="M47" i="11"/>
  <c r="G194" i="11"/>
  <c r="G195" i="11" s="1"/>
  <c r="G196" i="11" s="1"/>
  <c r="G187" i="11"/>
  <c r="G188" i="11" s="1"/>
  <c r="I46" i="7"/>
  <c r="H186" i="11" s="1"/>
  <c r="AM150" i="11"/>
  <c r="M149" i="11"/>
  <c r="L169" i="11"/>
  <c r="AP182" i="11"/>
  <c r="N170" i="11"/>
  <c r="J138" i="11"/>
  <c r="J172" i="11" s="1"/>
  <c r="J179" i="11" s="1"/>
  <c r="J184" i="11" s="1"/>
  <c r="K102" i="11"/>
  <c r="K101" i="11"/>
  <c r="K137" i="11" s="1"/>
  <c r="K171" i="11" s="1"/>
  <c r="K48" i="11"/>
  <c r="K103" i="11" s="1"/>
  <c r="L14" i="11"/>
  <c r="L47" i="11"/>
  <c r="K27" i="7"/>
  <c r="J183" i="11" s="1"/>
  <c r="L170" i="11"/>
  <c r="J45" i="7"/>
  <c r="I191" i="11" s="1"/>
  <c r="J41" i="7"/>
  <c r="K170" i="11"/>
  <c r="I42" i="7"/>
  <c r="P133" i="11"/>
  <c r="Q100" i="11" l="1"/>
  <c r="Q136" i="11" s="1"/>
  <c r="Q99" i="11"/>
  <c r="Q135" i="11" s="1"/>
  <c r="L102" i="11"/>
  <c r="L101" i="11"/>
  <c r="L137" i="11" s="1"/>
  <c r="L57" i="11"/>
  <c r="M14" i="11"/>
  <c r="S12" i="11"/>
  <c r="R46" i="11"/>
  <c r="M102" i="11"/>
  <c r="M101" i="11"/>
  <c r="M137" i="11" s="1"/>
  <c r="M171" i="11" s="1"/>
  <c r="O13" i="11"/>
  <c r="N47" i="11"/>
  <c r="H194" i="11"/>
  <c r="H195" i="11" s="1"/>
  <c r="H187" i="11"/>
  <c r="H188" i="11" s="1"/>
  <c r="J46" i="7"/>
  <c r="I186" i="11" s="1"/>
  <c r="AN150" i="11"/>
  <c r="N149" i="11"/>
  <c r="AQ182" i="11"/>
  <c r="O170" i="11"/>
  <c r="L48" i="11"/>
  <c r="L103" i="11" s="1"/>
  <c r="K138" i="11"/>
  <c r="K172" i="11" s="1"/>
  <c r="K179" i="11" s="1"/>
  <c r="K184" i="11" s="1"/>
  <c r="Q133" i="11"/>
  <c r="L27" i="7"/>
  <c r="K183" i="11" s="1"/>
  <c r="J42" i="7"/>
  <c r="K45" i="7"/>
  <c r="J191" i="11" s="1"/>
  <c r="K41" i="7"/>
  <c r="N102" i="11" l="1"/>
  <c r="N101" i="11"/>
  <c r="N137" i="11" s="1"/>
  <c r="R100" i="11"/>
  <c r="R136" i="11" s="1"/>
  <c r="R99" i="11"/>
  <c r="R135" i="11" s="1"/>
  <c r="P13" i="11"/>
  <c r="O47" i="11"/>
  <c r="T12" i="11"/>
  <c r="S46" i="11"/>
  <c r="L138" i="11"/>
  <c r="M48" i="11"/>
  <c r="M103" i="11" s="1"/>
  <c r="N14" i="11"/>
  <c r="M138" i="11"/>
  <c r="M172" i="11" s="1"/>
  <c r="I194" i="11"/>
  <c r="I195" i="11" s="1"/>
  <c r="I196" i="11" s="1"/>
  <c r="I187" i="11"/>
  <c r="I188" i="11" s="1"/>
  <c r="K46" i="7"/>
  <c r="J186" i="11" s="1"/>
  <c r="H196" i="11"/>
  <c r="AO150" i="11"/>
  <c r="O149" i="11"/>
  <c r="N169" i="11"/>
  <c r="AR182" i="11"/>
  <c r="L171" i="11"/>
  <c r="P170" i="11"/>
  <c r="M27" i="7"/>
  <c r="L183" i="11" s="1"/>
  <c r="R133" i="11"/>
  <c r="K42" i="7"/>
  <c r="L45" i="7"/>
  <c r="K191" i="11" s="1"/>
  <c r="L41" i="7"/>
  <c r="S100" i="11" l="1"/>
  <c r="S136" i="11" s="1"/>
  <c r="S99" i="11"/>
  <c r="S135" i="11" s="1"/>
  <c r="O14" i="11"/>
  <c r="N48" i="11"/>
  <c r="N103" i="11" s="1"/>
  <c r="N138" i="11" s="1"/>
  <c r="U12" i="11"/>
  <c r="T46" i="11"/>
  <c r="O102" i="11"/>
  <c r="O101" i="11"/>
  <c r="O137" i="11" s="1"/>
  <c r="Q13" i="11"/>
  <c r="P47" i="11"/>
  <c r="J194" i="11"/>
  <c r="J195" i="11" s="1"/>
  <c r="J196" i="11" s="1"/>
  <c r="J187" i="11"/>
  <c r="J188" i="11" s="1"/>
  <c r="L46" i="7"/>
  <c r="K186" i="11" s="1"/>
  <c r="AP150" i="11"/>
  <c r="P149" i="11"/>
  <c r="O169" i="11"/>
  <c r="AS182" i="11"/>
  <c r="Q170" i="11"/>
  <c r="L172" i="11"/>
  <c r="L179" i="11" s="1"/>
  <c r="L184" i="11" s="1"/>
  <c r="L42" i="7"/>
  <c r="N27" i="7"/>
  <c r="M183" i="11" s="1"/>
  <c r="S133" i="11"/>
  <c r="M45" i="7"/>
  <c r="L191" i="11" l="1"/>
  <c r="P14" i="11"/>
  <c r="O48" i="11"/>
  <c r="O103" i="11" s="1"/>
  <c r="O138" i="11" s="1"/>
  <c r="P102" i="11"/>
  <c r="P101" i="11"/>
  <c r="P137" i="11" s="1"/>
  <c r="T100" i="11"/>
  <c r="T136" i="11" s="1"/>
  <c r="T99" i="11"/>
  <c r="T135" i="11" s="1"/>
  <c r="R13" i="11"/>
  <c r="Q47" i="11"/>
  <c r="V12" i="11"/>
  <c r="U46" i="11"/>
  <c r="K194" i="11"/>
  <c r="K195" i="11" s="1"/>
  <c r="K196" i="11" s="1"/>
  <c r="K187" i="11"/>
  <c r="K188" i="11" s="1"/>
  <c r="M46" i="7"/>
  <c r="L186" i="11" s="1"/>
  <c r="M41" i="7"/>
  <c r="M42" i="7" s="1"/>
  <c r="AQ150" i="11"/>
  <c r="Q149" i="11"/>
  <c r="P169" i="11"/>
  <c r="AT182" i="11"/>
  <c r="N171" i="11"/>
  <c r="M179" i="11"/>
  <c r="M184" i="11" s="1"/>
  <c r="R170" i="11"/>
  <c r="T133" i="11"/>
  <c r="N45" i="7"/>
  <c r="M191" i="11" s="1"/>
  <c r="O27" i="7"/>
  <c r="N183" i="11" s="1"/>
  <c r="S13" i="11" l="1"/>
  <c r="R47" i="11"/>
  <c r="P138" i="11"/>
  <c r="U100" i="11"/>
  <c r="U136" i="11" s="1"/>
  <c r="U99" i="11"/>
  <c r="U135" i="11" s="1"/>
  <c r="W12" i="11"/>
  <c r="V46" i="11"/>
  <c r="Q14" i="11"/>
  <c r="P48" i="11"/>
  <c r="P103" i="11" s="1"/>
  <c r="Q102" i="11"/>
  <c r="Q101" i="11"/>
  <c r="Q137" i="11" s="1"/>
  <c r="L194" i="11"/>
  <c r="L195" i="11" s="1"/>
  <c r="L187" i="11"/>
  <c r="L188" i="11" s="1"/>
  <c r="N46" i="7"/>
  <c r="M186" i="11" s="1"/>
  <c r="N41" i="7"/>
  <c r="N42" i="7" s="1"/>
  <c r="AR150" i="11"/>
  <c r="R149" i="11"/>
  <c r="Q169" i="11"/>
  <c r="AU182" i="11"/>
  <c r="S170" i="11"/>
  <c r="N172" i="11"/>
  <c r="N179" i="11" s="1"/>
  <c r="N184" i="11" s="1"/>
  <c r="O171" i="11"/>
  <c r="P27" i="7"/>
  <c r="O183" i="11" s="1"/>
  <c r="O45" i="7"/>
  <c r="N191" i="11" s="1"/>
  <c r="O41" i="7"/>
  <c r="U133" i="11"/>
  <c r="L196" i="11" l="1"/>
  <c r="R14" i="11"/>
  <c r="Q48" i="11"/>
  <c r="Q103" i="11" s="1"/>
  <c r="Q138" i="11" s="1"/>
  <c r="V100" i="11"/>
  <c r="V136" i="11" s="1"/>
  <c r="V99" i="11"/>
  <c r="V135" i="11" s="1"/>
  <c r="X12" i="11"/>
  <c r="W46" i="11"/>
  <c r="R102" i="11"/>
  <c r="R101" i="11"/>
  <c r="R137" i="11" s="1"/>
  <c r="T13" i="11"/>
  <c r="S47" i="11"/>
  <c r="M194" i="11"/>
  <c r="M195" i="11" s="1"/>
  <c r="M196" i="11" s="1"/>
  <c r="M187" i="11"/>
  <c r="M188" i="11" s="1"/>
  <c r="O46" i="7"/>
  <c r="AS150" i="11"/>
  <c r="S149" i="11"/>
  <c r="R169" i="11"/>
  <c r="AV182" i="11"/>
  <c r="P171" i="11"/>
  <c r="O172" i="11"/>
  <c r="O179" i="11" s="1"/>
  <c r="O184" i="11" s="1"/>
  <c r="T170" i="11"/>
  <c r="O42" i="7"/>
  <c r="V133" i="11"/>
  <c r="P45" i="7"/>
  <c r="O191" i="11" s="1"/>
  <c r="Q27" i="7"/>
  <c r="P183" i="11" s="1"/>
  <c r="N186" i="11" l="1"/>
  <c r="N194" i="11" s="1"/>
  <c r="N195" i="11" s="1"/>
  <c r="N196" i="11" s="1"/>
  <c r="W100" i="11"/>
  <c r="W136" i="11" s="1"/>
  <c r="W99" i="11"/>
  <c r="W135" i="11" s="1"/>
  <c r="S102" i="11"/>
  <c r="S101" i="11"/>
  <c r="S137" i="11" s="1"/>
  <c r="U13" i="11"/>
  <c r="T47" i="11"/>
  <c r="Y12" i="11"/>
  <c r="X46" i="11"/>
  <c r="S14" i="11"/>
  <c r="R48" i="11"/>
  <c r="R103" i="11" s="1"/>
  <c r="R138" i="11" s="1"/>
  <c r="P46" i="7"/>
  <c r="P41" i="7"/>
  <c r="P42" i="7" s="1"/>
  <c r="N187" i="11"/>
  <c r="N188" i="11" s="1"/>
  <c r="AT150" i="11"/>
  <c r="T149" i="11"/>
  <c r="S169" i="11"/>
  <c r="AW182" i="11"/>
  <c r="U170" i="11"/>
  <c r="P172" i="11"/>
  <c r="P179" i="11" s="1"/>
  <c r="P184" i="11" s="1"/>
  <c r="Q171" i="11"/>
  <c r="W133" i="11"/>
  <c r="R27" i="7"/>
  <c r="Q183" i="11" s="1"/>
  <c r="Q45" i="7"/>
  <c r="P191" i="11" s="1"/>
  <c r="Q41" i="7"/>
  <c r="O186" i="11" l="1"/>
  <c r="O194" i="11" s="1"/>
  <c r="O195" i="11" s="1"/>
  <c r="O196" i="11" s="1"/>
  <c r="Z12" i="11"/>
  <c r="Y46" i="11"/>
  <c r="T102" i="11"/>
  <c r="T101" i="11"/>
  <c r="T137" i="11" s="1"/>
  <c r="T14" i="11"/>
  <c r="S48" i="11"/>
  <c r="S103" i="11" s="1"/>
  <c r="S138" i="11" s="1"/>
  <c r="V13" i="11"/>
  <c r="U47" i="11"/>
  <c r="X100" i="11"/>
  <c r="X136" i="11" s="1"/>
  <c r="X99" i="11"/>
  <c r="X135" i="11" s="1"/>
  <c r="Q46" i="7"/>
  <c r="AU150" i="11"/>
  <c r="U149" i="11"/>
  <c r="T169" i="11"/>
  <c r="AX182" i="11"/>
  <c r="Q172" i="11"/>
  <c r="Q179" i="11" s="1"/>
  <c r="Q184" i="11" s="1"/>
  <c r="R171" i="11"/>
  <c r="V170" i="11"/>
  <c r="Q42" i="7"/>
  <c r="R45" i="7"/>
  <c r="Q191" i="11" s="1"/>
  <c r="X133" i="11"/>
  <c r="S27" i="7"/>
  <c r="R183" i="11" s="1"/>
  <c r="P186" i="11" l="1"/>
  <c r="P194" i="11" s="1"/>
  <c r="P195" i="11" s="1"/>
  <c r="P196" i="11" s="1"/>
  <c r="O187" i="11"/>
  <c r="O188" i="11" s="1"/>
  <c r="W13" i="11"/>
  <c r="V47" i="11"/>
  <c r="Y100" i="11"/>
  <c r="Y136" i="11" s="1"/>
  <c r="Y99" i="11"/>
  <c r="Y135" i="11" s="1"/>
  <c r="U14" i="11"/>
  <c r="T48" i="11"/>
  <c r="T103" i="11" s="1"/>
  <c r="T138" i="11" s="1"/>
  <c r="U102" i="11"/>
  <c r="U101" i="11"/>
  <c r="U137" i="11" s="1"/>
  <c r="AA12" i="11"/>
  <c r="Z46" i="11"/>
  <c r="P187" i="11"/>
  <c r="P188" i="11" s="1"/>
  <c r="R46" i="7"/>
  <c r="Q186" i="11" s="1"/>
  <c r="R41" i="7"/>
  <c r="R42" i="7" s="1"/>
  <c r="AV150" i="11"/>
  <c r="V149" i="11"/>
  <c r="U169" i="11"/>
  <c r="AY182" i="11"/>
  <c r="W170" i="11"/>
  <c r="S171" i="11"/>
  <c r="R172" i="11"/>
  <c r="R179" i="11" s="1"/>
  <c r="R184" i="11" s="1"/>
  <c r="T27" i="7"/>
  <c r="S183" i="11" s="1"/>
  <c r="Y133" i="11"/>
  <c r="S45" i="7"/>
  <c r="R191" i="11" s="1"/>
  <c r="Z100" i="11" l="1"/>
  <c r="Z136" i="11" s="1"/>
  <c r="Z99" i="11"/>
  <c r="Z135" i="11" s="1"/>
  <c r="AB12" i="11"/>
  <c r="AA46" i="11"/>
  <c r="V14" i="11"/>
  <c r="U48" i="11"/>
  <c r="U103" i="11" s="1"/>
  <c r="U138" i="11" s="1"/>
  <c r="V102" i="11"/>
  <c r="V101" i="11"/>
  <c r="V137" i="11" s="1"/>
  <c r="X13" i="11"/>
  <c r="W47" i="11"/>
  <c r="Q194" i="11"/>
  <c r="Q195" i="11" s="1"/>
  <c r="Q187" i="11"/>
  <c r="Q188" i="11" s="1"/>
  <c r="S46" i="7"/>
  <c r="R186" i="11" s="1"/>
  <c r="S41" i="7"/>
  <c r="S42" i="7" s="1"/>
  <c r="AW150" i="11"/>
  <c r="W149" i="11"/>
  <c r="V169" i="11"/>
  <c r="AZ182" i="11"/>
  <c r="T171" i="11"/>
  <c r="X170" i="11"/>
  <c r="S172" i="11"/>
  <c r="S179" i="11" s="1"/>
  <c r="S184" i="11" s="1"/>
  <c r="Z133" i="11"/>
  <c r="T45" i="7"/>
  <c r="S191" i="11" s="1"/>
  <c r="AC12" i="11" l="1"/>
  <c r="AB46" i="11"/>
  <c r="W102" i="11"/>
  <c r="W101" i="11"/>
  <c r="W137" i="11" s="1"/>
  <c r="W14" i="11"/>
  <c r="V48" i="11"/>
  <c r="V103" i="11" s="1"/>
  <c r="V138" i="11" s="1"/>
  <c r="Y13" i="11"/>
  <c r="X47" i="11"/>
  <c r="AA100" i="11"/>
  <c r="AA136" i="11" s="1"/>
  <c r="AA99" i="11"/>
  <c r="AA135" i="11" s="1"/>
  <c r="Q196" i="11"/>
  <c r="R194" i="11"/>
  <c r="R195" i="11" s="1"/>
  <c r="R196" i="11" s="1"/>
  <c r="R187" i="11"/>
  <c r="R188" i="11" s="1"/>
  <c r="U41" i="7"/>
  <c r="T46" i="7"/>
  <c r="S186" i="11" s="1"/>
  <c r="T41" i="7"/>
  <c r="T42" i="7" s="1"/>
  <c r="AX150" i="11"/>
  <c r="X149" i="11"/>
  <c r="W169" i="11"/>
  <c r="BA182" i="11"/>
  <c r="T172" i="11"/>
  <c r="T179" i="11" s="1"/>
  <c r="T184" i="11" s="1"/>
  <c r="Y170" i="11"/>
  <c r="U171" i="11"/>
  <c r="AA133" i="11"/>
  <c r="V27" i="7"/>
  <c r="U183" i="11" s="1"/>
  <c r="U45" i="7"/>
  <c r="T191" i="11" s="1"/>
  <c r="X14" i="11" l="1"/>
  <c r="W48" i="11"/>
  <c r="W103" i="11" s="1"/>
  <c r="W138" i="11" s="1"/>
  <c r="AB100" i="11"/>
  <c r="AB136" i="11" s="1"/>
  <c r="AB99" i="11"/>
  <c r="AB135" i="11" s="1"/>
  <c r="Z13" i="11"/>
  <c r="Y47" i="11"/>
  <c r="X102" i="11"/>
  <c r="X101" i="11"/>
  <c r="X137" i="11" s="1"/>
  <c r="AD12" i="11"/>
  <c r="AC46" i="11"/>
  <c r="S194" i="11"/>
  <c r="S195" i="11" s="1"/>
  <c r="S196" i="11" s="1"/>
  <c r="S187" i="11"/>
  <c r="S188" i="11" s="1"/>
  <c r="U46" i="7"/>
  <c r="T186" i="11" s="1"/>
  <c r="AY150" i="11"/>
  <c r="Y149" i="11"/>
  <c r="X169" i="11"/>
  <c r="V171" i="11"/>
  <c r="Z170" i="11"/>
  <c r="U172" i="11"/>
  <c r="U179" i="11" s="1"/>
  <c r="U184" i="11" s="1"/>
  <c r="U42" i="7"/>
  <c r="V45" i="7"/>
  <c r="U191" i="11" s="1"/>
  <c r="V41" i="7"/>
  <c r="AB133" i="11"/>
  <c r="W27" i="7"/>
  <c r="V183" i="11" s="1"/>
  <c r="AC100" i="11" l="1"/>
  <c r="AC136" i="11" s="1"/>
  <c r="AC99" i="11"/>
  <c r="AC135" i="11" s="1"/>
  <c r="Y102" i="11"/>
  <c r="Y101" i="11"/>
  <c r="Y137" i="11" s="1"/>
  <c r="AE12" i="11"/>
  <c r="AD46" i="11"/>
  <c r="AA13" i="11"/>
  <c r="Z47" i="11"/>
  <c r="Y14" i="11"/>
  <c r="X48" i="11"/>
  <c r="X103" i="11" s="1"/>
  <c r="X138" i="11" s="1"/>
  <c r="T194" i="11"/>
  <c r="T195" i="11" s="1"/>
  <c r="T187" i="11"/>
  <c r="T188" i="11" s="1"/>
  <c r="V46" i="7"/>
  <c r="U186" i="11" s="1"/>
  <c r="AZ150" i="11"/>
  <c r="Z149" i="11"/>
  <c r="Y169" i="11"/>
  <c r="V172" i="11"/>
  <c r="V179" i="11" s="1"/>
  <c r="V184" i="11" s="1"/>
  <c r="AA170" i="11"/>
  <c r="W171" i="11"/>
  <c r="V42" i="7"/>
  <c r="W45" i="7"/>
  <c r="V191" i="11" s="1"/>
  <c r="W41" i="7"/>
  <c r="X27" i="7"/>
  <c r="W183" i="11" s="1"/>
  <c r="AC133" i="11"/>
  <c r="AB13" i="11" l="1"/>
  <c r="AA47" i="11"/>
  <c r="Z14" i="11"/>
  <c r="Y48" i="11"/>
  <c r="Y103" i="11" s="1"/>
  <c r="Y138" i="11" s="1"/>
  <c r="AF12" i="11"/>
  <c r="AE46" i="11"/>
  <c r="AD100" i="11"/>
  <c r="AD136" i="11" s="1"/>
  <c r="AD99" i="11"/>
  <c r="AD135" i="11" s="1"/>
  <c r="Z102" i="11"/>
  <c r="Z101" i="11"/>
  <c r="Z137" i="11" s="1"/>
  <c r="T196" i="11"/>
  <c r="U194" i="11"/>
  <c r="U195" i="11" s="1"/>
  <c r="U196" i="11" s="1"/>
  <c r="U187" i="11"/>
  <c r="U188" i="11" s="1"/>
  <c r="W46" i="7"/>
  <c r="BA150" i="11"/>
  <c r="AA149" i="11"/>
  <c r="Z169" i="11"/>
  <c r="AB170" i="11"/>
  <c r="W172" i="11"/>
  <c r="W179" i="11" s="1"/>
  <c r="W184" i="11" s="1"/>
  <c r="X171" i="11"/>
  <c r="Y27" i="7"/>
  <c r="X183" i="11" s="1"/>
  <c r="AD133" i="11"/>
  <c r="W42" i="7"/>
  <c r="X45" i="7"/>
  <c r="W191" i="11" s="1"/>
  <c r="V186" i="11" l="1"/>
  <c r="V194" i="11" s="1"/>
  <c r="V195" i="11" s="1"/>
  <c r="V196" i="11" s="1"/>
  <c r="AA14" i="11"/>
  <c r="Z48" i="11"/>
  <c r="Z103" i="11" s="1"/>
  <c r="Z138" i="11" s="1"/>
  <c r="AE100" i="11"/>
  <c r="AE136" i="11" s="1"/>
  <c r="AE99" i="11"/>
  <c r="AE135" i="11" s="1"/>
  <c r="AA102" i="11"/>
  <c r="AA101" i="11"/>
  <c r="AA137" i="11" s="1"/>
  <c r="AG12" i="11"/>
  <c r="AF46" i="11"/>
  <c r="AC13" i="11"/>
  <c r="AB47" i="11"/>
  <c r="X46" i="7"/>
  <c r="W186" i="11" s="1"/>
  <c r="X41" i="7"/>
  <c r="X42" i="7" s="1"/>
  <c r="AB149" i="11"/>
  <c r="AA169" i="11"/>
  <c r="X172" i="11"/>
  <c r="X179" i="11" s="1"/>
  <c r="X184" i="11" s="1"/>
  <c r="Y171" i="11"/>
  <c r="AC170" i="11"/>
  <c r="Z27" i="7"/>
  <c r="Y183" i="11" s="1"/>
  <c r="AE133" i="11"/>
  <c r="Y45" i="7"/>
  <c r="X191" i="11" s="1"/>
  <c r="V187" i="11" l="1"/>
  <c r="V188" i="11" s="1"/>
  <c r="AH12" i="11"/>
  <c r="AG46" i="11"/>
  <c r="AB102" i="11"/>
  <c r="AB101" i="11"/>
  <c r="AB137" i="11" s="1"/>
  <c r="AD13" i="11"/>
  <c r="AC47" i="11"/>
  <c r="AF100" i="11"/>
  <c r="AF136" i="11" s="1"/>
  <c r="AF99" i="11"/>
  <c r="AF135" i="11" s="1"/>
  <c r="AB14" i="11"/>
  <c r="AA48" i="11"/>
  <c r="AA103" i="11" s="1"/>
  <c r="AA138" i="11" s="1"/>
  <c r="W194" i="11"/>
  <c r="W195" i="11" s="1"/>
  <c r="W187" i="11"/>
  <c r="W188" i="11" s="1"/>
  <c r="Y46" i="7"/>
  <c r="X186" i="11" s="1"/>
  <c r="Y41" i="7"/>
  <c r="Y42" i="7" s="1"/>
  <c r="AC149" i="11"/>
  <c r="AB169" i="11"/>
  <c r="AD170" i="11"/>
  <c r="Z171" i="11"/>
  <c r="Y172" i="11"/>
  <c r="Y179" i="11" s="1"/>
  <c r="Y184" i="11" s="1"/>
  <c r="AF133" i="11"/>
  <c r="Z45" i="7"/>
  <c r="Y191" i="11" s="1"/>
  <c r="AA27" i="7"/>
  <c r="Z183" i="11" s="1"/>
  <c r="AC14" i="11" l="1"/>
  <c r="AB48" i="11"/>
  <c r="AB103" i="11" s="1"/>
  <c r="AB138" i="11" s="1"/>
  <c r="AC102" i="11"/>
  <c r="AC101" i="11"/>
  <c r="AC137" i="11" s="1"/>
  <c r="AG100" i="11"/>
  <c r="AG136" i="11" s="1"/>
  <c r="AG99" i="11"/>
  <c r="AG135" i="11" s="1"/>
  <c r="AE13" i="11"/>
  <c r="AD47" i="11"/>
  <c r="AI12" i="11"/>
  <c r="AH46" i="11"/>
  <c r="W196" i="11"/>
  <c r="X194" i="11"/>
  <c r="X195" i="11" s="1"/>
  <c r="X196" i="11" s="1"/>
  <c r="X187" i="11"/>
  <c r="X188" i="11" s="1"/>
  <c r="Z46" i="7"/>
  <c r="Y186" i="11" s="1"/>
  <c r="Z41" i="7"/>
  <c r="Z42" i="7" s="1"/>
  <c r="AD149" i="11"/>
  <c r="AC169" i="11"/>
  <c r="AE170" i="11"/>
  <c r="AA171" i="11"/>
  <c r="Z172" i="11"/>
  <c r="Z179" i="11" s="1"/>
  <c r="Z184" i="11" s="1"/>
  <c r="AG133" i="11"/>
  <c r="AB27" i="7"/>
  <c r="AA183" i="11" s="1"/>
  <c r="AA45" i="7"/>
  <c r="Z191" i="11" s="1"/>
  <c r="AF13" i="11" l="1"/>
  <c r="AE47" i="11"/>
  <c r="AC138" i="11"/>
  <c r="AH100" i="11"/>
  <c r="AH136" i="11" s="1"/>
  <c r="AH99" i="11"/>
  <c r="AH135" i="11" s="1"/>
  <c r="AJ12" i="11"/>
  <c r="AI46" i="11"/>
  <c r="AD14" i="11"/>
  <c r="AC48" i="11"/>
  <c r="AC103" i="11" s="1"/>
  <c r="AD102" i="11"/>
  <c r="AD101" i="11"/>
  <c r="AD137" i="11" s="1"/>
  <c r="Y194" i="11"/>
  <c r="Y195" i="11" s="1"/>
  <c r="Y196" i="11" s="1"/>
  <c r="Y187" i="11"/>
  <c r="Y188" i="11" s="1"/>
  <c r="AA46" i="7"/>
  <c r="Z186" i="11" s="1"/>
  <c r="AA41" i="7"/>
  <c r="AA42" i="7" s="1"/>
  <c r="AE149" i="11"/>
  <c r="AD169" i="11"/>
  <c r="AA172" i="11"/>
  <c r="AA179" i="11" s="1"/>
  <c r="AA184" i="11" s="1"/>
  <c r="AB171" i="11"/>
  <c r="AF170" i="11"/>
  <c r="AB45" i="7"/>
  <c r="AA191" i="11" s="1"/>
  <c r="AC27" i="7"/>
  <c r="AB183" i="11" s="1"/>
  <c r="AI100" i="11" l="1"/>
  <c r="AI136" i="11" s="1"/>
  <c r="AI99" i="11"/>
  <c r="AI135" i="11" s="1"/>
  <c r="AE14" i="11"/>
  <c r="AD48" i="11"/>
  <c r="AD103" i="11" s="1"/>
  <c r="AD138" i="11" s="1"/>
  <c r="AK12" i="11"/>
  <c r="AJ46" i="11"/>
  <c r="AE102" i="11"/>
  <c r="AE101" i="11"/>
  <c r="AE137" i="11" s="1"/>
  <c r="AG13" i="11"/>
  <c r="AF47" i="11"/>
  <c r="AG170" i="11"/>
  <c r="Z194" i="11"/>
  <c r="Z195" i="11" s="1"/>
  <c r="Z196" i="11" s="1"/>
  <c r="Z187" i="11"/>
  <c r="Z188" i="11" s="1"/>
  <c r="AB46" i="7"/>
  <c r="AA186" i="11" s="1"/>
  <c r="AB41" i="7"/>
  <c r="AB42" i="7" s="1"/>
  <c r="AF149" i="11"/>
  <c r="AE169" i="11"/>
  <c r="AC171" i="11"/>
  <c r="AB172" i="11"/>
  <c r="AB179" i="11" s="1"/>
  <c r="AB184" i="11" s="1"/>
  <c r="AD27" i="7"/>
  <c r="AC183" i="11" s="1"/>
  <c r="AC45" i="7"/>
  <c r="AB191" i="11" s="1"/>
  <c r="AF102" i="11" l="1"/>
  <c r="AF101" i="11"/>
  <c r="AF137" i="11" s="1"/>
  <c r="AF14" i="11"/>
  <c r="AE48" i="11"/>
  <c r="AE103" i="11" s="1"/>
  <c r="AE138" i="11" s="1"/>
  <c r="AJ100" i="11"/>
  <c r="AJ136" i="11" s="1"/>
  <c r="AJ99" i="11"/>
  <c r="AJ135" i="11" s="1"/>
  <c r="AH13" i="11"/>
  <c r="AG47" i="11"/>
  <c r="AL12" i="11"/>
  <c r="AK46" i="11"/>
  <c r="AH170" i="11"/>
  <c r="AA194" i="11"/>
  <c r="AA195" i="11" s="1"/>
  <c r="AA196" i="11" s="1"/>
  <c r="AA187" i="11"/>
  <c r="AA188" i="11" s="1"/>
  <c r="AC46" i="7"/>
  <c r="AB186" i="11" s="1"/>
  <c r="AC41" i="7"/>
  <c r="AC42" i="7" s="1"/>
  <c r="AG149" i="11"/>
  <c r="AF169" i="11"/>
  <c r="AC172" i="11"/>
  <c r="AC179" i="11" s="1"/>
  <c r="AC184" i="11" s="1"/>
  <c r="AD171" i="11"/>
  <c r="AD45" i="7"/>
  <c r="AC191" i="11" s="1"/>
  <c r="AD41" i="7"/>
  <c r="AE27" i="7"/>
  <c r="AD183" i="11" s="1"/>
  <c r="AI13" i="11" l="1"/>
  <c r="AH47" i="11"/>
  <c r="AK100" i="11"/>
  <c r="AK136" i="11" s="1"/>
  <c r="AK99" i="11"/>
  <c r="AK135" i="11" s="1"/>
  <c r="AG14" i="11"/>
  <c r="AF48" i="11"/>
  <c r="AF103" i="11" s="1"/>
  <c r="AF138" i="11" s="1"/>
  <c r="AM12" i="11"/>
  <c r="AL46" i="11"/>
  <c r="AG102" i="11"/>
  <c r="AG101" i="11"/>
  <c r="AG137" i="11" s="1"/>
  <c r="AI170" i="11"/>
  <c r="AB194" i="11"/>
  <c r="AB195" i="11" s="1"/>
  <c r="AB196" i="11" s="1"/>
  <c r="AB187" i="11"/>
  <c r="AB188" i="11" s="1"/>
  <c r="AD46" i="7"/>
  <c r="AC186" i="11" s="1"/>
  <c r="AH149" i="11"/>
  <c r="AG169" i="11"/>
  <c r="AE171" i="11"/>
  <c r="AD172" i="11"/>
  <c r="AD179" i="11" s="1"/>
  <c r="AD184" i="11" s="1"/>
  <c r="AE45" i="7"/>
  <c r="AD191" i="11" s="1"/>
  <c r="AE41" i="7"/>
  <c r="AD42" i="7"/>
  <c r="AF27" i="7"/>
  <c r="AE183" i="11" s="1"/>
  <c r="AL100" i="11" l="1"/>
  <c r="AL136" i="11" s="1"/>
  <c r="AL99" i="11"/>
  <c r="AL135" i="11" s="1"/>
  <c r="AN12" i="11"/>
  <c r="AM46" i="11"/>
  <c r="AH102" i="11"/>
  <c r="AH101" i="11"/>
  <c r="AH137" i="11" s="1"/>
  <c r="AH14" i="11"/>
  <c r="AG48" i="11"/>
  <c r="AG103" i="11" s="1"/>
  <c r="AG138" i="11" s="1"/>
  <c r="AJ13" i="11"/>
  <c r="AI47" i="11"/>
  <c r="AJ170" i="11"/>
  <c r="AC194" i="11"/>
  <c r="AC195" i="11" s="1"/>
  <c r="AC196" i="11" s="1"/>
  <c r="AC187" i="11"/>
  <c r="AC188" i="11" s="1"/>
  <c r="AE46" i="7"/>
  <c r="AD186" i="11" s="1"/>
  <c r="AI149" i="11"/>
  <c r="AH169" i="11"/>
  <c r="AE172" i="11"/>
  <c r="AE179" i="11" s="1"/>
  <c r="AE184" i="11" s="1"/>
  <c r="AF171" i="11"/>
  <c r="AF45" i="7"/>
  <c r="AE191" i="11" s="1"/>
  <c r="AF41" i="7"/>
  <c r="AE42" i="7"/>
  <c r="AG27" i="7"/>
  <c r="AF183" i="11" s="1"/>
  <c r="AI14" i="11" l="1"/>
  <c r="AH48" i="11"/>
  <c r="AH103" i="11" s="1"/>
  <c r="AM100" i="11"/>
  <c r="AM136" i="11" s="1"/>
  <c r="AM99" i="11"/>
  <c r="AM135" i="11" s="1"/>
  <c r="AI102" i="11"/>
  <c r="AI101" i="11"/>
  <c r="AI137" i="11" s="1"/>
  <c r="AO12" i="11"/>
  <c r="AN46" i="11"/>
  <c r="AK13" i="11"/>
  <c r="AJ47" i="11"/>
  <c r="AH138" i="11"/>
  <c r="AG171" i="11"/>
  <c r="AK170" i="11"/>
  <c r="AD194" i="11"/>
  <c r="AD195" i="11" s="1"/>
  <c r="AD196" i="11" s="1"/>
  <c r="AD187" i="11"/>
  <c r="AD188" i="11" s="1"/>
  <c r="AF46" i="7"/>
  <c r="AJ149" i="11"/>
  <c r="AI169" i="11"/>
  <c r="AF172" i="11"/>
  <c r="AF179" i="11" s="1"/>
  <c r="AF184" i="11" s="1"/>
  <c r="AG45" i="7"/>
  <c r="AF191" i="11" s="1"/>
  <c r="AH27" i="7"/>
  <c r="AG183" i="11" s="1"/>
  <c r="AF42" i="7"/>
  <c r="AE186" i="11" l="1"/>
  <c r="AE194" i="11" s="1"/>
  <c r="AE195" i="11" s="1"/>
  <c r="AE196" i="11" s="1"/>
  <c r="AN100" i="11"/>
  <c r="AN136" i="11" s="1"/>
  <c r="AN99" i="11"/>
  <c r="AN135" i="11" s="1"/>
  <c r="AP12" i="11"/>
  <c r="AO46" i="11"/>
  <c r="AJ102" i="11"/>
  <c r="AJ101" i="11"/>
  <c r="AJ137" i="11" s="1"/>
  <c r="AL13" i="11"/>
  <c r="AK47" i="11"/>
  <c r="AJ14" i="11"/>
  <c r="AI48" i="11"/>
  <c r="AI103" i="11" s="1"/>
  <c r="AI138" i="11" s="1"/>
  <c r="AG172" i="11"/>
  <c r="AG179" i="11" s="1"/>
  <c r="AG184" i="11" s="1"/>
  <c r="AH171" i="11"/>
  <c r="AL170" i="11"/>
  <c r="AG46" i="7"/>
  <c r="AF186" i="11" s="1"/>
  <c r="AG41" i="7"/>
  <c r="AG42" i="7" s="1"/>
  <c r="AK149" i="11"/>
  <c r="AJ169" i="11"/>
  <c r="AH45" i="7"/>
  <c r="AG191" i="11" s="1"/>
  <c r="AH41" i="7"/>
  <c r="AI27" i="7"/>
  <c r="AH183" i="11" s="1"/>
  <c r="AE187" i="11" l="1"/>
  <c r="AE188" i="11" s="1"/>
  <c r="AK102" i="11"/>
  <c r="AK101" i="11"/>
  <c r="AK137" i="11" s="1"/>
  <c r="AO100" i="11"/>
  <c r="AO136" i="11" s="1"/>
  <c r="AO99" i="11"/>
  <c r="AO135" i="11" s="1"/>
  <c r="AM13" i="11"/>
  <c r="AL47" i="11"/>
  <c r="AQ12" i="11"/>
  <c r="AP46" i="11"/>
  <c r="AK14" i="11"/>
  <c r="AJ48" i="11"/>
  <c r="AJ103" i="11" s="1"/>
  <c r="AJ138" i="11"/>
  <c r="AH172" i="11"/>
  <c r="AH179" i="11" s="1"/>
  <c r="AH184" i="11" s="1"/>
  <c r="AI171" i="11"/>
  <c r="AM170" i="11"/>
  <c r="AI45" i="7"/>
  <c r="AF194" i="11"/>
  <c r="AF195" i="11" s="1"/>
  <c r="AF196" i="11" s="1"/>
  <c r="AF187" i="11"/>
  <c r="AF188" i="11" s="1"/>
  <c r="AH46" i="7"/>
  <c r="AG186" i="11" s="1"/>
  <c r="AL149" i="11"/>
  <c r="AK169" i="11"/>
  <c r="AJ27" i="7"/>
  <c r="AI183" i="11" s="1"/>
  <c r="AH42" i="7"/>
  <c r="AR12" i="11" l="1"/>
  <c r="AQ46" i="11"/>
  <c r="AL102" i="11"/>
  <c r="AL101" i="11"/>
  <c r="AL137" i="11" s="1"/>
  <c r="AP100" i="11"/>
  <c r="AP136" i="11" s="1"/>
  <c r="AP99" i="11"/>
  <c r="AP135" i="11" s="1"/>
  <c r="AL14" i="11"/>
  <c r="AK48" i="11"/>
  <c r="AK103" i="11" s="1"/>
  <c r="AK138" i="11" s="1"/>
  <c r="AN13" i="11"/>
  <c r="AM47" i="11"/>
  <c r="AI172" i="11"/>
  <c r="AI179" i="11" s="1"/>
  <c r="AI184" i="11" s="1"/>
  <c r="AJ171" i="11"/>
  <c r="AN170" i="11"/>
  <c r="AI46" i="7"/>
  <c r="AI41" i="7"/>
  <c r="AI42" i="7" s="1"/>
  <c r="AG194" i="11"/>
  <c r="AG195" i="11" s="1"/>
  <c r="D200" i="11" s="1"/>
  <c r="AG187" i="11"/>
  <c r="AG188" i="11" s="1"/>
  <c r="D202" i="11" s="1"/>
  <c r="D56" i="15" s="1"/>
  <c r="AH191" i="11"/>
  <c r="AM149" i="11"/>
  <c r="AL169" i="11"/>
  <c r="D203" i="11"/>
  <c r="D57" i="15" s="1"/>
  <c r="AK27" i="7"/>
  <c r="AJ183" i="11" s="1"/>
  <c r="AJ45" i="7"/>
  <c r="AH186" i="11" l="1"/>
  <c r="AH187" i="11" s="1"/>
  <c r="AH188" i="11" s="1"/>
  <c r="AM102" i="11"/>
  <c r="AM101" i="11"/>
  <c r="AM137" i="11" s="1"/>
  <c r="AQ100" i="11"/>
  <c r="AQ136" i="11" s="1"/>
  <c r="AQ99" i="11"/>
  <c r="AQ135" i="11" s="1"/>
  <c r="AM14" i="11"/>
  <c r="AL48" i="11"/>
  <c r="AL103" i="11" s="1"/>
  <c r="AL138" i="11" s="1"/>
  <c r="AO13" i="11"/>
  <c r="AN47" i="11"/>
  <c r="AS12" i="11"/>
  <c r="AR46" i="11"/>
  <c r="AJ172" i="11"/>
  <c r="AJ179" i="11" s="1"/>
  <c r="AJ184" i="11" s="1"/>
  <c r="AK171" i="11"/>
  <c r="AO170" i="11"/>
  <c r="AJ46" i="7"/>
  <c r="AI186" i="11" s="1"/>
  <c r="AJ41" i="7"/>
  <c r="AJ42" i="7" s="1"/>
  <c r="AI191" i="11"/>
  <c r="AG196" i="11"/>
  <c r="D201" i="11" s="1"/>
  <c r="D55" i="15" s="1"/>
  <c r="D54" i="15"/>
  <c r="AN149" i="11"/>
  <c r="AM169" i="11"/>
  <c r="AL27" i="7"/>
  <c r="AK183" i="11" s="1"/>
  <c r="AK45" i="7"/>
  <c r="AH194" i="11" l="1"/>
  <c r="AH195" i="11" s="1"/>
  <c r="AP13" i="11"/>
  <c r="AO47" i="11"/>
  <c r="AR100" i="11"/>
  <c r="AR136" i="11" s="1"/>
  <c r="AR99" i="11"/>
  <c r="AR135" i="11" s="1"/>
  <c r="AT12" i="11"/>
  <c r="AS46" i="11"/>
  <c r="AN102" i="11"/>
  <c r="AN101" i="11"/>
  <c r="AN137" i="11" s="1"/>
  <c r="AN14" i="11"/>
  <c r="AM48" i="11"/>
  <c r="AM103" i="11" s="1"/>
  <c r="AM138" i="11"/>
  <c r="AH196" i="11"/>
  <c r="AK172" i="11"/>
  <c r="AK179" i="11" s="1"/>
  <c r="AK184" i="11" s="1"/>
  <c r="AL171" i="11"/>
  <c r="AP170" i="11"/>
  <c r="AI194" i="11"/>
  <c r="AI195" i="11" s="1"/>
  <c r="AI187" i="11"/>
  <c r="AI188" i="11" s="1"/>
  <c r="AK46" i="7"/>
  <c r="AK41" i="7"/>
  <c r="AK42" i="7" s="1"/>
  <c r="AJ191" i="11"/>
  <c r="AO149" i="11"/>
  <c r="AN169" i="11"/>
  <c r="AL45" i="7"/>
  <c r="AL41" i="7"/>
  <c r="AM27" i="7"/>
  <c r="AL183" i="11" s="1"/>
  <c r="AJ186" i="11" l="1"/>
  <c r="AJ194" i="11" s="1"/>
  <c r="AJ195" i="11" s="1"/>
  <c r="AJ196" i="11" s="1"/>
  <c r="AS100" i="11"/>
  <c r="AS136" i="11" s="1"/>
  <c r="AS99" i="11"/>
  <c r="AS135" i="11" s="1"/>
  <c r="AO102" i="11"/>
  <c r="AO101" i="11"/>
  <c r="AO137" i="11" s="1"/>
  <c r="AO14" i="11"/>
  <c r="AN48" i="11"/>
  <c r="AN103" i="11" s="1"/>
  <c r="AN138" i="11" s="1"/>
  <c r="AU12" i="11"/>
  <c r="AT46" i="11"/>
  <c r="AQ13" i="11"/>
  <c r="AP47" i="11"/>
  <c r="AL172" i="11"/>
  <c r="AL179" i="11" s="1"/>
  <c r="AL184" i="11" s="1"/>
  <c r="AM171" i="11"/>
  <c r="AQ170" i="11"/>
  <c r="AI196" i="11"/>
  <c r="AL46" i="7"/>
  <c r="AK186" i="11" s="1"/>
  <c r="AJ187" i="11"/>
  <c r="AJ188" i="11" s="1"/>
  <c r="AK191" i="11"/>
  <c r="AP149" i="11"/>
  <c r="AO169" i="11"/>
  <c r="AL42" i="7"/>
  <c r="AN27" i="7"/>
  <c r="AM183" i="11" s="1"/>
  <c r="AM45" i="7"/>
  <c r="AV12" i="11" l="1"/>
  <c r="AU46" i="11"/>
  <c r="AP102" i="11"/>
  <c r="AP101" i="11"/>
  <c r="AP137" i="11" s="1"/>
  <c r="AR13" i="11"/>
  <c r="AQ47" i="11"/>
  <c r="AP14" i="11"/>
  <c r="AO48" i="11"/>
  <c r="AO103" i="11" s="1"/>
  <c r="AO138" i="11" s="1"/>
  <c r="AT100" i="11"/>
  <c r="AT136" i="11" s="1"/>
  <c r="AT99" i="11"/>
  <c r="AT135" i="11" s="1"/>
  <c r="AK194" i="11"/>
  <c r="AK195" i="11" s="1"/>
  <c r="AK187" i="11"/>
  <c r="AK188" i="11" s="1"/>
  <c r="AM172" i="11"/>
  <c r="AM179" i="11" s="1"/>
  <c r="AM184" i="11" s="1"/>
  <c r="AN171" i="11"/>
  <c r="AR170" i="11"/>
  <c r="AM46" i="7"/>
  <c r="AL186" i="11" s="1"/>
  <c r="AM41" i="7"/>
  <c r="AM42" i="7" s="1"/>
  <c r="AL191" i="11"/>
  <c r="AQ149" i="11"/>
  <c r="AP169" i="11"/>
  <c r="AN45" i="7"/>
  <c r="AO27" i="7"/>
  <c r="AN183" i="11" s="1"/>
  <c r="AQ14" i="11" l="1"/>
  <c r="AP48" i="11"/>
  <c r="AP103" i="11" s="1"/>
  <c r="AP138" i="11" s="1"/>
  <c r="AQ102" i="11"/>
  <c r="AQ101" i="11"/>
  <c r="AQ137" i="11" s="1"/>
  <c r="AS13" i="11"/>
  <c r="AR47" i="11"/>
  <c r="AU100" i="11"/>
  <c r="AU136" i="11" s="1"/>
  <c r="AU99" i="11"/>
  <c r="AU135" i="11" s="1"/>
  <c r="AW12" i="11"/>
  <c r="AV46" i="11"/>
  <c r="AK196" i="11"/>
  <c r="AN172" i="11"/>
  <c r="AN179" i="11" s="1"/>
  <c r="AN184" i="11" s="1"/>
  <c r="AO171" i="11"/>
  <c r="AS170" i="11"/>
  <c r="AL194" i="11"/>
  <c r="AL195" i="11" s="1"/>
  <c r="AL187" i="11"/>
  <c r="AL188" i="11" s="1"/>
  <c r="AN46" i="7"/>
  <c r="AN41" i="7"/>
  <c r="AN42" i="7" s="1"/>
  <c r="AM191" i="11"/>
  <c r="AR149" i="11"/>
  <c r="AQ169" i="11"/>
  <c r="AO45" i="7"/>
  <c r="AP27" i="7"/>
  <c r="AO183" i="11" s="1"/>
  <c r="AM186" i="11" l="1"/>
  <c r="AM194" i="11" s="1"/>
  <c r="AM195" i="11" s="1"/>
  <c r="AM196" i="11" s="1"/>
  <c r="AV100" i="11"/>
  <c r="AV136" i="11" s="1"/>
  <c r="AV99" i="11"/>
  <c r="AV135" i="11" s="1"/>
  <c r="AX12" i="11"/>
  <c r="AW46" i="11"/>
  <c r="AR102" i="11"/>
  <c r="AR101" i="11"/>
  <c r="AR137" i="11" s="1"/>
  <c r="AT13" i="11"/>
  <c r="AS47" i="11"/>
  <c r="AR14" i="11"/>
  <c r="AQ48" i="11"/>
  <c r="AQ103" i="11" s="1"/>
  <c r="AQ138" i="11" s="1"/>
  <c r="AO172" i="11"/>
  <c r="AO179" i="11" s="1"/>
  <c r="AO184" i="11" s="1"/>
  <c r="AP171" i="11"/>
  <c r="AT170" i="11"/>
  <c r="AL196" i="11"/>
  <c r="AO46" i="7"/>
  <c r="AM187" i="11"/>
  <c r="AM188" i="11" s="1"/>
  <c r="AO41" i="7"/>
  <c r="AO42" i="7" s="1"/>
  <c r="AN191" i="11"/>
  <c r="AS149" i="11"/>
  <c r="AR169" i="11"/>
  <c r="AP45" i="7"/>
  <c r="AQ27" i="7"/>
  <c r="AP183" i="11" s="1"/>
  <c r="AN186" i="11" l="1"/>
  <c r="AN194" i="11" s="1"/>
  <c r="AN195" i="11" s="1"/>
  <c r="AN196" i="11" s="1"/>
  <c r="AU13" i="11"/>
  <c r="AT47" i="11"/>
  <c r="AY12" i="11"/>
  <c r="AX46" i="11"/>
  <c r="AS14" i="11"/>
  <c r="AR48" i="11"/>
  <c r="AR103" i="11" s="1"/>
  <c r="AR138" i="11" s="1"/>
  <c r="AS102" i="11"/>
  <c r="AS101" i="11"/>
  <c r="AS137" i="11" s="1"/>
  <c r="AW100" i="11"/>
  <c r="AW136" i="11" s="1"/>
  <c r="AW99" i="11"/>
  <c r="AW135" i="11" s="1"/>
  <c r="AP172" i="11"/>
  <c r="AP179" i="11" s="1"/>
  <c r="AP184" i="11" s="1"/>
  <c r="AQ171" i="11"/>
  <c r="AU170" i="11"/>
  <c r="AP46" i="7"/>
  <c r="AO186" i="11" s="1"/>
  <c r="AP41" i="7"/>
  <c r="AP42" i="7" s="1"/>
  <c r="AO191" i="11"/>
  <c r="AT149" i="11"/>
  <c r="AS169" i="11"/>
  <c r="AR27" i="7"/>
  <c r="AQ183" i="11" s="1"/>
  <c r="AQ45" i="7"/>
  <c r="AN187" i="11" l="1"/>
  <c r="AN188" i="11" s="1"/>
  <c r="AX100" i="11"/>
  <c r="AX136" i="11" s="1"/>
  <c r="AX99" i="11"/>
  <c r="AX135" i="11" s="1"/>
  <c r="AZ12" i="11"/>
  <c r="AY46" i="11"/>
  <c r="AT14" i="11"/>
  <c r="AS48" i="11"/>
  <c r="AS103" i="11" s="1"/>
  <c r="AS138" i="11" s="1"/>
  <c r="AT102" i="11"/>
  <c r="AT101" i="11"/>
  <c r="AT137" i="11" s="1"/>
  <c r="AV13" i="11"/>
  <c r="AU47" i="11"/>
  <c r="AQ172" i="11"/>
  <c r="AQ179" i="11" s="1"/>
  <c r="AQ184" i="11" s="1"/>
  <c r="AR171" i="11"/>
  <c r="AV170" i="11"/>
  <c r="AO194" i="11"/>
  <c r="AO195" i="11" s="1"/>
  <c r="AO187" i="11"/>
  <c r="AO188" i="11" s="1"/>
  <c r="AQ46" i="7"/>
  <c r="AP186" i="11" s="1"/>
  <c r="AQ41" i="7"/>
  <c r="AQ42" i="7" s="1"/>
  <c r="AP191" i="11"/>
  <c r="AU149" i="11"/>
  <c r="AT169" i="11"/>
  <c r="AS27" i="7"/>
  <c r="AR183" i="11" s="1"/>
  <c r="AR45" i="7"/>
  <c r="BA12" i="11" l="1"/>
  <c r="BA46" i="11" s="1"/>
  <c r="AZ46" i="11"/>
  <c r="AW13" i="11"/>
  <c r="AV47" i="11"/>
  <c r="AU14" i="11"/>
  <c r="AT48" i="11"/>
  <c r="AT103" i="11" s="1"/>
  <c r="AT138" i="11" s="1"/>
  <c r="AU102" i="11"/>
  <c r="AU101" i="11"/>
  <c r="AU137" i="11" s="1"/>
  <c r="AY100" i="11"/>
  <c r="AY136" i="11" s="1"/>
  <c r="AY99" i="11"/>
  <c r="AY135" i="11" s="1"/>
  <c r="AR172" i="11"/>
  <c r="AR179" i="11" s="1"/>
  <c r="AR184" i="11" s="1"/>
  <c r="AS171" i="11"/>
  <c r="AW170" i="11"/>
  <c r="AP194" i="11"/>
  <c r="AP195" i="11" s="1"/>
  <c r="AP196" i="11" s="1"/>
  <c r="AP187" i="11"/>
  <c r="AP188" i="11" s="1"/>
  <c r="AR46" i="7"/>
  <c r="AQ186" i="11" s="1"/>
  <c r="AR41" i="7"/>
  <c r="AR42" i="7" s="1"/>
  <c r="AO196" i="11"/>
  <c r="AQ191" i="11"/>
  <c r="AV149" i="11"/>
  <c r="AU169" i="11"/>
  <c r="AT27" i="7"/>
  <c r="AS183" i="11" s="1"/>
  <c r="AS45" i="7"/>
  <c r="AV14" i="11" l="1"/>
  <c r="AU48" i="11"/>
  <c r="AU103" i="11" s="1"/>
  <c r="AU138" i="11" s="1"/>
  <c r="BA100" i="11"/>
  <c r="BA136" i="11" s="1"/>
  <c r="BA99" i="11"/>
  <c r="BA135" i="11" s="1"/>
  <c r="AX13" i="11"/>
  <c r="AW47" i="11"/>
  <c r="AZ100" i="11"/>
  <c r="AZ136" i="11" s="1"/>
  <c r="AZ99" i="11"/>
  <c r="AZ135" i="11" s="1"/>
  <c r="AV102" i="11"/>
  <c r="AV101" i="11"/>
  <c r="AV137" i="11" s="1"/>
  <c r="AS172" i="11"/>
  <c r="AS179" i="11" s="1"/>
  <c r="AS184" i="11" s="1"/>
  <c r="AT171" i="11"/>
  <c r="AX170" i="11"/>
  <c r="AQ194" i="11"/>
  <c r="AQ195" i="11" s="1"/>
  <c r="AQ196" i="11" s="1"/>
  <c r="AQ187" i="11"/>
  <c r="AQ188" i="11" s="1"/>
  <c r="AS46" i="7"/>
  <c r="AR186" i="11" s="1"/>
  <c r="AS41" i="7"/>
  <c r="AS42" i="7" s="1"/>
  <c r="AR191" i="11"/>
  <c r="AW149" i="11"/>
  <c r="AV169" i="11"/>
  <c r="AT45" i="7"/>
  <c r="AU27" i="7"/>
  <c r="AT183" i="11" s="1"/>
  <c r="AW102" i="11" l="1"/>
  <c r="AW101" i="11"/>
  <c r="AW137" i="11" s="1"/>
  <c r="AY13" i="11"/>
  <c r="AX47" i="11"/>
  <c r="AW14" i="11"/>
  <c r="AV48" i="11"/>
  <c r="AV103" i="11" s="1"/>
  <c r="AV138" i="11" s="1"/>
  <c r="AT172" i="11"/>
  <c r="AT179" i="11" s="1"/>
  <c r="AT184" i="11" s="1"/>
  <c r="AU171" i="11"/>
  <c r="AY170" i="11"/>
  <c r="AR194" i="11"/>
  <c r="AR195" i="11" s="1"/>
  <c r="AR196" i="11" s="1"/>
  <c r="AR187" i="11"/>
  <c r="AR188" i="11" s="1"/>
  <c r="AT46" i="7"/>
  <c r="AT41" i="7"/>
  <c r="AT42" i="7" s="1"/>
  <c r="AS191" i="11"/>
  <c r="AX149" i="11"/>
  <c r="AW169" i="11"/>
  <c r="AV27" i="7"/>
  <c r="AU183" i="11" s="1"/>
  <c r="AU45" i="7"/>
  <c r="AU41" i="7"/>
  <c r="AS186" i="11" l="1"/>
  <c r="AS194" i="11" s="1"/>
  <c r="AS195" i="11" s="1"/>
  <c r="AS196" i="11" s="1"/>
  <c r="AZ13" i="11"/>
  <c r="AY47" i="11"/>
  <c r="AX14" i="11"/>
  <c r="AW48" i="11"/>
  <c r="AW103" i="11" s="1"/>
  <c r="AW138" i="11" s="1"/>
  <c r="AX102" i="11"/>
  <c r="AX101" i="11"/>
  <c r="AX137" i="11" s="1"/>
  <c r="AU172" i="11"/>
  <c r="AU179" i="11" s="1"/>
  <c r="AU184" i="11" s="1"/>
  <c r="AV171" i="11"/>
  <c r="BA170" i="11"/>
  <c r="AZ170" i="11"/>
  <c r="AU46" i="7"/>
  <c r="AT186" i="11" s="1"/>
  <c r="AS187" i="11"/>
  <c r="AS188" i="11" s="1"/>
  <c r="AT191" i="11"/>
  <c r="AY149" i="11"/>
  <c r="AX169" i="11"/>
  <c r="AW27" i="7"/>
  <c r="AV183" i="11" s="1"/>
  <c r="AU42" i="7"/>
  <c r="AV45" i="7"/>
  <c r="AY14" i="11" l="1"/>
  <c r="AX48" i="11"/>
  <c r="AX103" i="11" s="1"/>
  <c r="AX138" i="11" s="1"/>
  <c r="AY102" i="11"/>
  <c r="AY101" i="11"/>
  <c r="AY137" i="11" s="1"/>
  <c r="BA13" i="11"/>
  <c r="BA47" i="11" s="1"/>
  <c r="AZ47" i="11"/>
  <c r="AV172" i="11"/>
  <c r="AV179" i="11" s="1"/>
  <c r="AV184" i="11" s="1"/>
  <c r="AW171" i="11"/>
  <c r="AT194" i="11"/>
  <c r="AT195" i="11" s="1"/>
  <c r="AT196" i="11" s="1"/>
  <c r="AT187" i="11"/>
  <c r="AT188" i="11" s="1"/>
  <c r="AV46" i="7"/>
  <c r="AU186" i="11" s="1"/>
  <c r="AV41" i="7"/>
  <c r="AV42" i="7" s="1"/>
  <c r="AU191" i="11"/>
  <c r="AZ149" i="11"/>
  <c r="AY169" i="11"/>
  <c r="AX27" i="7"/>
  <c r="AW183" i="11" s="1"/>
  <c r="AW45" i="7"/>
  <c r="AZ102" i="11" l="1"/>
  <c r="AZ101" i="11"/>
  <c r="AZ137" i="11" s="1"/>
  <c r="BA102" i="11"/>
  <c r="BA101" i="11"/>
  <c r="BA137" i="11" s="1"/>
  <c r="AZ14" i="11"/>
  <c r="AY48" i="11"/>
  <c r="AY103" i="11" s="1"/>
  <c r="AY138" i="11" s="1"/>
  <c r="AW172" i="11"/>
  <c r="AW179" i="11" s="1"/>
  <c r="AW184" i="11" s="1"/>
  <c r="AX171" i="11"/>
  <c r="AU194" i="11"/>
  <c r="AU195" i="11" s="1"/>
  <c r="AU196" i="11" s="1"/>
  <c r="AU187" i="11"/>
  <c r="AU188" i="11" s="1"/>
  <c r="AW46" i="7"/>
  <c r="AW41" i="7"/>
  <c r="AW42" i="7" s="1"/>
  <c r="AV191" i="11"/>
  <c r="BA149" i="11"/>
  <c r="BA169" i="11" s="1"/>
  <c r="AZ169" i="11"/>
  <c r="AY27" i="7"/>
  <c r="AX183" i="11" s="1"/>
  <c r="AX45" i="7"/>
  <c r="AV186" i="11" l="1"/>
  <c r="AV194" i="11" s="1"/>
  <c r="AV195" i="11" s="1"/>
  <c r="AV196" i="11" s="1"/>
  <c r="BA14" i="11"/>
  <c r="BA48" i="11" s="1"/>
  <c r="BA103" i="11" s="1"/>
  <c r="BA138" i="11" s="1"/>
  <c r="AZ48" i="11"/>
  <c r="AZ103" i="11" s="1"/>
  <c r="AZ138" i="11"/>
  <c r="AX172" i="11"/>
  <c r="AX179" i="11" s="1"/>
  <c r="AX184" i="11" s="1"/>
  <c r="AY171" i="11"/>
  <c r="AX46" i="7"/>
  <c r="AW186" i="11" s="1"/>
  <c r="AX41" i="7"/>
  <c r="AX42" i="7" s="1"/>
  <c r="AV187" i="11"/>
  <c r="AV188" i="11" s="1"/>
  <c r="AW191" i="11"/>
  <c r="AZ27" i="7"/>
  <c r="AY183" i="11" s="1"/>
  <c r="AY45" i="7"/>
  <c r="AY172" i="11" l="1"/>
  <c r="AY179" i="11" s="1"/>
  <c r="AY184" i="11" s="1"/>
  <c r="AZ171" i="11"/>
  <c r="BA171" i="11"/>
  <c r="AW194" i="11"/>
  <c r="AW195" i="11" s="1"/>
  <c r="AW196" i="11" s="1"/>
  <c r="AW187" i="11"/>
  <c r="AW188" i="11" s="1"/>
  <c r="AY46" i="7"/>
  <c r="AX186" i="11" s="1"/>
  <c r="AY41" i="7"/>
  <c r="AY42" i="7" s="1"/>
  <c r="AX191" i="11"/>
  <c r="AZ45" i="7"/>
  <c r="AZ41" i="7"/>
  <c r="BA27" i="7"/>
  <c r="AZ183" i="11" s="1"/>
  <c r="BB27" i="7"/>
  <c r="BB45" i="7" l="1"/>
  <c r="BA183" i="11"/>
  <c r="AZ172" i="11"/>
  <c r="AZ179" i="11" s="1"/>
  <c r="AZ184" i="11" s="1"/>
  <c r="BA172" i="11"/>
  <c r="BA179" i="11" s="1"/>
  <c r="BA184" i="11" s="1"/>
  <c r="AX194" i="11"/>
  <c r="AX195" i="11" s="1"/>
  <c r="AX196" i="11" s="1"/>
  <c r="AX187" i="11"/>
  <c r="AZ46" i="7"/>
  <c r="AY186" i="11" s="1"/>
  <c r="AY191" i="11"/>
  <c r="AZ42" i="7"/>
  <c r="BA41" i="7"/>
  <c r="BA45" i="7"/>
  <c r="AY194" i="11" l="1"/>
  <c r="AY195" i="11" s="1"/>
  <c r="AY196" i="11" s="1"/>
  <c r="AY187" i="11"/>
  <c r="AY188" i="11" s="1"/>
  <c r="BB46" i="7"/>
  <c r="BA186" i="11" s="1"/>
  <c r="AX188" i="11"/>
  <c r="BA46" i="7"/>
  <c r="AZ186" i="11" s="1"/>
  <c r="BB41" i="7"/>
  <c r="AZ191" i="11"/>
  <c r="BA191" i="11"/>
  <c r="BA42" i="7"/>
  <c r="BB42" i="7" l="1"/>
  <c r="AZ194" i="11"/>
  <c r="AZ195" i="11" s="1"/>
  <c r="AZ196" i="11" s="1"/>
  <c r="AZ187" i="11"/>
  <c r="AZ188" i="11" s="1"/>
  <c r="BA194" i="11"/>
  <c r="BA195" i="11" s="1"/>
  <c r="BA187" i="11"/>
  <c r="BA188" i="11" s="1"/>
  <c r="D209" i="11" l="1"/>
  <c r="D63" i="15" s="1"/>
  <c r="D211" i="11"/>
  <c r="D65" i="15" s="1"/>
  <c r="BA196" i="11"/>
  <c r="D210" i="11" s="1"/>
  <c r="D64" i="15" s="1"/>
  <c r="D212" i="11"/>
  <c r="D6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8" authorId="0" shapeId="0" xr:uid="{00000000-0006-0000-0A00-000001000000}">
      <text>
        <r>
          <rPr>
            <sz val="11"/>
            <color rgb="FF000000"/>
            <rFont val="Calibri"/>
            <family val="2"/>
          </rPr>
          <t xml:space="preserve">Minus karena target fak. lebih rendah
</t>
        </r>
        <r>
          <rPr>
            <sz val="11"/>
            <color rgb="FF000000"/>
            <rFont val="Calibri"/>
            <family val="2"/>
          </rPr>
          <t>======</t>
        </r>
      </text>
    </comment>
    <comment ref="C151" authorId="0" shapeId="0" xr:uid="{00000000-0006-0000-0A00-000008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ID#AAAAZ5u1ZxE
</t>
        </r>
        <r>
          <rPr>
            <sz val="11"/>
            <color rgb="FF000000"/>
            <rFont val="Calibri"/>
            <family val="2"/>
          </rPr>
          <t xml:space="preserve">Saiqa Akbar    (2022-06-09 09:33:18)
</t>
        </r>
        <r>
          <rPr>
            <sz val="11"/>
            <color rgb="FF000000"/>
            <rFont val="Calibri"/>
            <family val="2"/>
          </rPr>
          <t>naik 7,1% gaji dibandingkan fakultas yang tidak ada akreditasi internasional</t>
        </r>
      </text>
    </comment>
    <comment ref="C152" authorId="0" shapeId="0" xr:uid="{00000000-0006-0000-0A00-000002000000}">
      <text>
        <r>
          <rPr>
            <sz val="11"/>
            <color theme="1"/>
            <rFont val="Calibri"/>
            <family val="2"/>
            <scheme val="minor"/>
          </rPr>
          <t>======
ID#AAAAZ5xCwUA
Saiqa Akbar    (2022-06-09 09:33:18)
fee writer</t>
        </r>
      </text>
    </comment>
    <comment ref="C153" authorId="0" shapeId="0" xr:uid="{00000000-0006-0000-0A00-000003000000}">
      <text>
        <r>
          <rPr>
            <sz val="11"/>
            <color theme="1"/>
            <rFont val="Calibri"/>
            <family val="2"/>
            <scheme val="minor"/>
          </rPr>
          <t>======
ID#AAAAZ5u1ZxQ
Saiqa Akbar    (2022-06-09 09:33:18)
fee writer</t>
        </r>
      </text>
    </comment>
    <comment ref="C154" authorId="0" shapeId="0" xr:uid="{00000000-0006-0000-0A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ID#AAAAZ5xCwT8
</t>
        </r>
        <r>
          <rPr>
            <sz val="11"/>
            <color rgb="FF000000"/>
            <rFont val="Calibri"/>
            <family val="2"/>
          </rPr>
          <t xml:space="preserve">Saiqa Akbar    (2022-06-09 09:33:18)
</t>
        </r>
        <r>
          <rPr>
            <sz val="11"/>
            <color rgb="FF000000"/>
            <rFont val="Calibri"/>
            <family val="2"/>
          </rPr>
          <t>insentif publikasi dianggap mencerminkan manfaat yang diterima institusi</t>
        </r>
      </text>
    </comment>
    <comment ref="C155" authorId="0" shapeId="0" xr:uid="{00000000-0006-0000-0A00-000005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ID#AAAAZ5u1ZxM
</t>
        </r>
        <r>
          <rPr>
            <sz val="11"/>
            <color rgb="FF000000"/>
            <rFont val="Calibri"/>
            <family val="2"/>
          </rPr>
          <t xml:space="preserve">Saiqa Akbar    (2022-06-09 09:33:18)
</t>
        </r>
        <r>
          <rPr>
            <sz val="11"/>
            <color rgb="FF000000"/>
            <rFont val="Calibri"/>
            <family val="2"/>
          </rPr>
          <t>insentif publikasi dianggap mencerminkan manfaat yang diterima institusi</t>
        </r>
      </text>
    </comment>
    <comment ref="C156" authorId="0" shapeId="0" xr:uid="{00000000-0006-0000-0A00-000006000000}">
      <text>
        <r>
          <rPr>
            <sz val="11"/>
            <color theme="1"/>
            <rFont val="Calibri"/>
            <family val="2"/>
            <scheme val="minor"/>
          </rPr>
          <t>======
ID#AAAAZ5u1ZxI
Saiqa Akbar    (2022-06-09 09:33:18)
kontribusi riset HKI terhadap GDP adalah 0,0000383996036169949%</t>
        </r>
      </text>
    </comment>
    <comment ref="C164" authorId="0" shapeId="0" xr:uid="{00000000-0006-0000-0A00-000007000000}">
      <text>
        <r>
          <rPr>
            <sz val="11"/>
            <color theme="1"/>
            <rFont val="Calibri"/>
            <family val="2"/>
            <scheme val="minor"/>
          </rPr>
          <t>======
ID#AAAAZ5u1ZxA
Saiqa Akbar    (2022-06-09 09:33:18)
asumsi program senilai dana PKM dijalankan oleh 5 mahasiswa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BW+WQdSdAxXhZ8ngjAJucyBpZg=="/>
    </ext>
  </extLst>
</comments>
</file>

<file path=xl/sharedStrings.xml><?xml version="1.0" encoding="utf-8"?>
<sst xmlns="http://schemas.openxmlformats.org/spreadsheetml/2006/main" count="2237" uniqueCount="926">
  <si>
    <t>Periode</t>
  </si>
  <si>
    <t>tunggu_kerja_DEB</t>
  </si>
  <si>
    <t>tunggu_kerja_DBSMB</t>
  </si>
  <si>
    <t>tunggu_kerja_DTM</t>
  </si>
  <si>
    <t>tunggu_kerja_DTEDI</t>
  </si>
  <si>
    <t>tunggu_kerja_DTSL</t>
  </si>
  <si>
    <t>tunggu_kerja_DTK</t>
  </si>
  <si>
    <t>tunggu_kerja_DLIKES</t>
  </si>
  <si>
    <t>tunggu_kerja_DTHV</t>
  </si>
  <si>
    <t>aggr_tunggu kerja</t>
  </si>
  <si>
    <t>reputasi_lulusan_DEB</t>
  </si>
  <si>
    <t>reputasi_lulusan_DBSMB</t>
  </si>
  <si>
    <t>reputasi_lulusan_DTM</t>
  </si>
  <si>
    <t>reputasi_lulusan_DTEDI</t>
  </si>
  <si>
    <t>reputasi_lulusan_DTSL</t>
  </si>
  <si>
    <t>reputasi_lulusan_DTK</t>
  </si>
  <si>
    <t>reputasi_lulusan_DLIKES</t>
  </si>
  <si>
    <t>reputasi_lulusan_DTHV</t>
  </si>
  <si>
    <t>sesuai_DEB</t>
  </si>
  <si>
    <t>sesuai_DBSMB</t>
  </si>
  <si>
    <t>sesuai_DTM</t>
  </si>
  <si>
    <t>sesuai_DTEDI</t>
  </si>
  <si>
    <t>sesuai_DTSL</t>
  </si>
  <si>
    <t>sesuai_DTK</t>
  </si>
  <si>
    <t>sesuai_DLIKES</t>
  </si>
  <si>
    <t>sesuai_DTHV</t>
  </si>
  <si>
    <t>puas_DEB</t>
  </si>
  <si>
    <t>puas_DBSMB</t>
  </si>
  <si>
    <t>puas_DTM</t>
  </si>
  <si>
    <t>puas_DTEDI</t>
  </si>
  <si>
    <t>puas_DTSL</t>
  </si>
  <si>
    <t>puas_DTK</t>
  </si>
  <si>
    <t>puas_DLIKES</t>
  </si>
  <si>
    <t>puas_DTHV</t>
  </si>
  <si>
    <t>atasUMR_DEB</t>
  </si>
  <si>
    <t>atasUMR_DBSMB</t>
  </si>
  <si>
    <t>atasUMR_DTM</t>
  </si>
  <si>
    <t>atasUMR_DTEDI</t>
  </si>
  <si>
    <t>atasUMR_DTSL</t>
  </si>
  <si>
    <t>atasUMR_DTK</t>
  </si>
  <si>
    <t>atasUMR_DLIKES</t>
  </si>
  <si>
    <t>atasUMR_DTHV</t>
  </si>
  <si>
    <t>levjab_DEB</t>
  </si>
  <si>
    <t>levjab_DBSMB</t>
  </si>
  <si>
    <t>levjab_DTM</t>
  </si>
  <si>
    <t>levjab_DTEDI</t>
  </si>
  <si>
    <t>levjab_DTSL</t>
  </si>
  <si>
    <t>levjab_DTK</t>
  </si>
  <si>
    <t>levjab_DLIKES</t>
  </si>
  <si>
    <t>levjab_DTHV</t>
  </si>
  <si>
    <t>rataIPK_D3reg_DEB</t>
  </si>
  <si>
    <t>rataIPK_D4AP_DEB</t>
  </si>
  <si>
    <t>rataIPK_D4reg_DEB</t>
  </si>
  <si>
    <t>rataIPK_D3reg_DBSMB</t>
  </si>
  <si>
    <t>rataIPK_D4AP_DBSMB</t>
  </si>
  <si>
    <t>rataIPK_D4reg_DBSMB</t>
  </si>
  <si>
    <t>rataIPK_D3reg_DTM</t>
  </si>
  <si>
    <t>rataIPK_D4AP_DTM</t>
  </si>
  <si>
    <t>rataIPK_D4reg_DTM</t>
  </si>
  <si>
    <t>rataIPK_D3reg_DTEDI</t>
  </si>
  <si>
    <t>rataIPK_D4AP_DTEDI</t>
  </si>
  <si>
    <t>rataIPK_D4reg_DTEDI</t>
  </si>
  <si>
    <t>rataIPK_D3reg_DTSL</t>
  </si>
  <si>
    <t>rataIPK_D4AP_DTSL</t>
  </si>
  <si>
    <t>rataIPK_D4reg_DTSL</t>
  </si>
  <si>
    <t>rataIPK_D3reg_DTK</t>
  </si>
  <si>
    <t>rataIPK_D4AP_DTK</t>
  </si>
  <si>
    <t>rataIPK_D4reg_DTK</t>
  </si>
  <si>
    <t>rataIPK_D3reg_DLIKES</t>
  </si>
  <si>
    <t>rataIPK_D4AP_DLIKES</t>
  </si>
  <si>
    <t>rataIPK_D4reg_DLIKES</t>
  </si>
  <si>
    <t>rataIPK_D3reg_DTHV</t>
  </si>
  <si>
    <t>rataIPK_D4AP_DTHV</t>
  </si>
  <si>
    <t>rataIPK_D4reg_DTHV</t>
  </si>
  <si>
    <t>ratastudi_D3reg_DEB</t>
  </si>
  <si>
    <t>ratastudi_D4AP_DEB</t>
  </si>
  <si>
    <t>ratastudi_D4reg_DEB</t>
  </si>
  <si>
    <t>ratastudi_D3reg_DBSMB</t>
  </si>
  <si>
    <t>ratastudi_D4AP_DBSMB</t>
  </si>
  <si>
    <t>ratastudi_D4reg_DBSMB</t>
  </si>
  <si>
    <t>ratastudi_D3reg_DTM</t>
  </si>
  <si>
    <t>ratastudi_D4AP_DTM</t>
  </si>
  <si>
    <t>ratastudi_D4reg_DTM</t>
  </si>
  <si>
    <t>ratastudi_D3reg_DTEDI</t>
  </si>
  <si>
    <t>ratastudi_D4AP_DTEDI</t>
  </si>
  <si>
    <t>ratastudi_D4reg_DTEDI</t>
  </si>
  <si>
    <t>ratastudi_D3reg_DTSL</t>
  </si>
  <si>
    <t>ratastudi_D4AP_DTSL</t>
  </si>
  <si>
    <t>ratastudi_D4reg_DTSL</t>
  </si>
  <si>
    <t>ratastudi_D3reg_DTK</t>
  </si>
  <si>
    <t>ratastudi_D4AP_DTK</t>
  </si>
  <si>
    <t>ratastudi_D4reg_DTK</t>
  </si>
  <si>
    <t>ratastudi_D3reg_DLIKES</t>
  </si>
  <si>
    <t>ratastudi_D4AP_DLIKES</t>
  </si>
  <si>
    <t>ratastudi_D4reg_DLIKES</t>
  </si>
  <si>
    <t>ratastudi_D3reg_DTHV</t>
  </si>
  <si>
    <t>ratastudi_D4AP_DTHV</t>
  </si>
  <si>
    <t>ratastudi_D4reg_DTHV</t>
  </si>
  <si>
    <t>ratastudi_D3</t>
  </si>
  <si>
    <t>ratastudi_D4</t>
  </si>
  <si>
    <t>ratastudi_D4AP</t>
  </si>
  <si>
    <t>kompetensi_DEB</t>
  </si>
  <si>
    <t>kompetensi_DBSMB</t>
  </si>
  <si>
    <t>kompetensi_DTM</t>
  </si>
  <si>
    <t>kompetensi_DTEDI</t>
  </si>
  <si>
    <t>kompetensi_DTSL</t>
  </si>
  <si>
    <t>kompetensi_DTK</t>
  </si>
  <si>
    <t>kompetensi_DLIKES</t>
  </si>
  <si>
    <t>kompetensi_DTHV</t>
  </si>
  <si>
    <t>output_DUDI_MoU_DEB</t>
  </si>
  <si>
    <t>output_DUDI_PKS_DEB</t>
  </si>
  <si>
    <t>output_DUDI_MoU_DBSMB</t>
  </si>
  <si>
    <t>output_DUDI_PKS_DBSMB</t>
  </si>
  <si>
    <t>output_DUDI_MoU_DTM</t>
  </si>
  <si>
    <t>output_DUDI_PKS_DTM</t>
  </si>
  <si>
    <t>output_DUDI_MoU_DTEDI</t>
  </si>
  <si>
    <t>output_DUDI_PKS_DTEDI</t>
  </si>
  <si>
    <t>output_DUDI_MoU_DTSL</t>
  </si>
  <si>
    <t>output_DUDI_PKS_DTSL</t>
  </si>
  <si>
    <t>output_DUDI_MoU_DTK</t>
  </si>
  <si>
    <t>output_DUDI_PKS_DTK</t>
  </si>
  <si>
    <t>output_DUDI_MoU_DLIKES</t>
  </si>
  <si>
    <t>output_DUDI_PKS_DLIKES</t>
  </si>
  <si>
    <t>output_DUDI_MoU_DTHV</t>
  </si>
  <si>
    <t>output_DUDI_PKS_DTHV</t>
  </si>
  <si>
    <t>aggr_output_DUDI-MoU</t>
  </si>
  <si>
    <t>labLC_DEB</t>
  </si>
  <si>
    <t>labLC_DBSMB</t>
  </si>
  <si>
    <t>labLC_DTM</t>
  </si>
  <si>
    <t>labLC_DTEDI</t>
  </si>
  <si>
    <t>labLC_DTSL</t>
  </si>
  <si>
    <t>labLC_DTK</t>
  </si>
  <si>
    <t>labLC_DLIKES</t>
  </si>
  <si>
    <t>labLC_DTHV</t>
  </si>
  <si>
    <t>pelatihan_DEB</t>
  </si>
  <si>
    <t>pelatihan_DBSMB</t>
  </si>
  <si>
    <t>pelatihan_DTM</t>
  </si>
  <si>
    <t>pelatihan_DTEDI</t>
  </si>
  <si>
    <t>pelatihan_DTSL</t>
  </si>
  <si>
    <t>pelatihan_DTK</t>
  </si>
  <si>
    <t>pelatihan_DLIKES</t>
  </si>
  <si>
    <t>pelatihan_DTHV</t>
  </si>
  <si>
    <t>aktivitas_DUDI_MoU_DEB</t>
  </si>
  <si>
    <t>aktivitas_DUDI_PKS_DEB</t>
  </si>
  <si>
    <t>aktivitas_DUDI_MoU_DBSMB</t>
  </si>
  <si>
    <t>aktivitas_DUDI_PKS_DBSMB</t>
  </si>
  <si>
    <t>aktivitas_DUDI_MoU_DTM</t>
  </si>
  <si>
    <t>aktivitas_DUDI_PKS_DTM</t>
  </si>
  <si>
    <t>aktivitas_DUDI_MoU_DTEDI</t>
  </si>
  <si>
    <t>aktivitas_DUDI_PKS_DTEDI</t>
  </si>
  <si>
    <t>aktivitas_DUDI_MoU_DTSL</t>
  </si>
  <si>
    <t>aktivitas_DUDI_PKS_DTSL</t>
  </si>
  <si>
    <t>aktivitas_DUDI_MoU_DTK</t>
  </si>
  <si>
    <t>aktivitas_DUDI_PKS_DTK</t>
  </si>
  <si>
    <t>aktivitas_DUDI_MoU_DLIKES</t>
  </si>
  <si>
    <t>aktivitas_DUDI_PKS_DLIKES</t>
  </si>
  <si>
    <t>aktivitas_DUDI_MoU_DTHV</t>
  </si>
  <si>
    <t>aktivitas_DUDI_PKS_DTHV</t>
  </si>
  <si>
    <t>Ganjil 19/20</t>
  </si>
  <si>
    <t>Genap 19/20</t>
  </si>
  <si>
    <t>Ganjil 20/21</t>
  </si>
  <si>
    <t>Genap 20/21</t>
  </si>
  <si>
    <t>Ganjil 21/22</t>
  </si>
  <si>
    <t>Genap 21/22</t>
  </si>
  <si>
    <t>Ganjil 22/23</t>
  </si>
  <si>
    <t>Genap 22/23</t>
  </si>
  <si>
    <t>Ganjil 23/24</t>
  </si>
  <si>
    <t>Genap 23/24</t>
  </si>
  <si>
    <t>Ganjil 24/25</t>
  </si>
  <si>
    <t>Genap 24/25</t>
  </si>
  <si>
    <t>Ganjil 25/26</t>
  </si>
  <si>
    <t>Genap 25/26</t>
  </si>
  <si>
    <t>akreditasi_manajemenPP_DEB</t>
  </si>
  <si>
    <t>akreditasi_perbankan_DEB</t>
  </si>
  <si>
    <t>akreditasi_ASP_DEB</t>
  </si>
  <si>
    <t>akreditasi_pemekwil_DEB</t>
  </si>
  <si>
    <t>akreditasi_arsiprekaman_DBSMB</t>
  </si>
  <si>
    <t>akreditasi_bahasainggris_DBSMB</t>
  </si>
  <si>
    <t>akreditasi_bisniswisata_DBSMB</t>
  </si>
  <si>
    <t>akreditasi_rekayasamesin_DTM</t>
  </si>
  <si>
    <t>akreditasi_alatberat_DTM</t>
  </si>
  <si>
    <t>akreditasi_perangkatlunak_DTEDI</t>
  </si>
  <si>
    <t>akreditasi_rekayasaelektro_DTEDI</t>
  </si>
  <si>
    <t>akreditasi_instrumentasi_DTEDI</t>
  </si>
  <si>
    <t>akreditasi_internet_DTEDI</t>
  </si>
  <si>
    <t>akreditasi_pemeliharaan_DTSL</t>
  </si>
  <si>
    <t>akreditasi_pelaksanaan_DTSL</t>
  </si>
  <si>
    <t>akreditasi_pemetaan_DTK</t>
  </si>
  <si>
    <t>akreditasi_SIG_DTK</t>
  </si>
  <si>
    <t>akreditasi_mankes_DLIKES</t>
  </si>
  <si>
    <t>akreditasi_pengelolahutan_DTHV</t>
  </si>
  <si>
    <t>akreditasi_tekveteriner_DTHV</t>
  </si>
  <si>
    <t>akreditasi_agroindustri_DTHV</t>
  </si>
  <si>
    <t>akreditasi_intern_DEBYa1</t>
  </si>
  <si>
    <t>akreditasi_intern_DBSMB</t>
  </si>
  <si>
    <t>akreditasi_intern_DTM</t>
  </si>
  <si>
    <t>akreditasi_intern_DTEDI</t>
  </si>
  <si>
    <t>akreditasi_intern_DTSL</t>
  </si>
  <si>
    <t>akreditasi_intern_DTK</t>
  </si>
  <si>
    <t>akreditasi_intern_DLIKES</t>
  </si>
  <si>
    <t>akreditasi_intern_DTHV</t>
  </si>
  <si>
    <t>sertifikasi_intern_DEB</t>
  </si>
  <si>
    <t>sertifikasi_intern_DBSMB</t>
  </si>
  <si>
    <t>sertifikasi_intern_DTM</t>
  </si>
  <si>
    <t>sertifikasi_intern_DTEDI</t>
  </si>
  <si>
    <t>sertifikasi_intern_DTSL</t>
  </si>
  <si>
    <t>sertifikasi_intern_DTK</t>
  </si>
  <si>
    <t>sertifikasi_intern_DLIKES</t>
  </si>
  <si>
    <t>sertifikasi_intern_DTHV</t>
  </si>
  <si>
    <t>asosiasi_DEB</t>
  </si>
  <si>
    <t>asosiasi_DBSMB</t>
  </si>
  <si>
    <t>asosiasi_DTM</t>
  </si>
  <si>
    <t>asosiasi_DTEDI</t>
  </si>
  <si>
    <t>asosiasi_DTSL</t>
  </si>
  <si>
    <t>asosiasi_DTK</t>
  </si>
  <si>
    <t>asosiasi_DLIKES</t>
  </si>
  <si>
    <t>asosiasi_DTHV</t>
  </si>
  <si>
    <t>pengajartetap_naik_DEB</t>
  </si>
  <si>
    <t>pengajartetap_naik_DBSMB</t>
  </si>
  <si>
    <t>pengajartetap_naik_DTM</t>
  </si>
  <si>
    <t>pengajartetap_naik_DTEDI</t>
  </si>
  <si>
    <t>pengajartetap_naik_DTSL</t>
  </si>
  <si>
    <t>pengajartetap_naik_DTK</t>
  </si>
  <si>
    <t>pengajartetap_naik_DLIKES</t>
  </si>
  <si>
    <t>pengajartetap_naik_DTHV</t>
  </si>
  <si>
    <t>pengajartidaktetap_naik_DEB</t>
  </si>
  <si>
    <t>pengajartidaktetap_naik_DBSMB</t>
  </si>
  <si>
    <t>pengajartidaktetap_naik_DTM</t>
  </si>
  <si>
    <t>pengajartidaktetap_naik_DTEDI</t>
  </si>
  <si>
    <t>pengajartidaktetap_naik_DTSL</t>
  </si>
  <si>
    <t>pengajartidaktetap_naik_DTK</t>
  </si>
  <si>
    <t>pengajartidaktetap_naik_DLIKES</t>
  </si>
  <si>
    <t>pengajartidaktetap_naik_DTHV</t>
  </si>
  <si>
    <t>DTPSpermah_DEB</t>
  </si>
  <si>
    <t>DTPSpermah_DBSMB</t>
  </si>
  <si>
    <t>DTPSpermah_DTM</t>
  </si>
  <si>
    <t>DTPSpermah_DTEDI</t>
  </si>
  <si>
    <t>DTPSpermah_DTSL</t>
  </si>
  <si>
    <t>DTPSpermah_DTK</t>
  </si>
  <si>
    <t>DTPSpermah_DLIKES</t>
  </si>
  <si>
    <t>DTPSpermah_DTHV</t>
  </si>
  <si>
    <t>fasbelpermah_DEB</t>
  </si>
  <si>
    <t>fasbelpermah_DBSMB</t>
  </si>
  <si>
    <t>fasbelpermah_DTM</t>
  </si>
  <si>
    <t>fasbelpermah_DTEDI</t>
  </si>
  <si>
    <t>fasbelpermah_DTSL</t>
  </si>
  <si>
    <t>fasbelpermah_DTK</t>
  </si>
  <si>
    <t>fasbelpermah_DLIKES</t>
  </si>
  <si>
    <t>fasbelpermah_DTHV</t>
  </si>
  <si>
    <t>aggr_fasbel (avg)</t>
  </si>
  <si>
    <t>kerjasama_DEB</t>
  </si>
  <si>
    <t>kerjasama_DBSMB</t>
  </si>
  <si>
    <t>kerjasama_DTM</t>
  </si>
  <si>
    <t>kerjasama_DTEDI</t>
  </si>
  <si>
    <t>kerjasama_DTSL</t>
  </si>
  <si>
    <t>kerjasama_DTK</t>
  </si>
  <si>
    <t>kerjasama_DLIKES</t>
  </si>
  <si>
    <t>kerjasama_DTHV</t>
  </si>
  <si>
    <t>pendanaanriset_DEB</t>
  </si>
  <si>
    <t>pendanaanriset_DBSMB</t>
  </si>
  <si>
    <t>pendanaanriset_DTM</t>
  </si>
  <si>
    <t>pendanaanriset_DTEDI</t>
  </si>
  <si>
    <t>pendanaanriset_DTSL</t>
  </si>
  <si>
    <t>pendanaanriset_DTK</t>
  </si>
  <si>
    <t>pendanaanriset_DLIKES</t>
  </si>
  <si>
    <t>pendanaanriset_DTHV</t>
  </si>
  <si>
    <t>200</t>
  </si>
  <si>
    <t>330</t>
  </si>
  <si>
    <t>250</t>
  </si>
  <si>
    <t>.</t>
  </si>
  <si>
    <t>361</t>
  </si>
  <si>
    <t>jurnalintern_DEB</t>
  </si>
  <si>
    <t>jurnalintern_DBSMB</t>
  </si>
  <si>
    <t>jurnalintern_DTM</t>
  </si>
  <si>
    <t>jurnalintern_DTEDI</t>
  </si>
  <si>
    <t>jurnalintern_DTSL</t>
  </si>
  <si>
    <t>jurnalintern_DTK</t>
  </si>
  <si>
    <t>jurnalintern_DLIKES</t>
  </si>
  <si>
    <t>jurnalintern_DTHV</t>
  </si>
  <si>
    <t>jurnalnas_DEB</t>
  </si>
  <si>
    <t>jurnalnas_DBSMB</t>
  </si>
  <si>
    <t>jurnalnas_DTM</t>
  </si>
  <si>
    <t>jurnalnas_DTEDI</t>
  </si>
  <si>
    <t>jurnalnas_DTSL</t>
  </si>
  <si>
    <t>jurnalnas_DTK</t>
  </si>
  <si>
    <t>jurnalnas_DLIKES</t>
  </si>
  <si>
    <t>jurnalnas_DTHV</t>
  </si>
  <si>
    <t>buku_DEB</t>
  </si>
  <si>
    <t>buku_DBSMB</t>
  </si>
  <si>
    <t>buku_DTM</t>
  </si>
  <si>
    <t>buku_DTEDI</t>
  </si>
  <si>
    <t>buku_DTSL</t>
  </si>
  <si>
    <t>buku_DTK</t>
  </si>
  <si>
    <t>buku_DLIKES</t>
  </si>
  <si>
    <t>buku_DTHV</t>
  </si>
  <si>
    <t>medintern_DEB</t>
  </si>
  <si>
    <t>medintern_DBSMB</t>
  </si>
  <si>
    <t>medintern_DTM</t>
  </si>
  <si>
    <t>medintern_DTEDI</t>
  </si>
  <si>
    <t>medintern_DTSL</t>
  </si>
  <si>
    <t>medintern_DTK</t>
  </si>
  <si>
    <t>medintern_DLIKES</t>
  </si>
  <si>
    <t>medintern_DTHV</t>
  </si>
  <si>
    <t>mednas_DEB</t>
  </si>
  <si>
    <t>mednas_DBSMB</t>
  </si>
  <si>
    <t>mednas_DTM</t>
  </si>
  <si>
    <t>mednas_DTEDI</t>
  </si>
  <si>
    <t>mednas_DTSL</t>
  </si>
  <si>
    <t>mednas_DTK</t>
  </si>
  <si>
    <t>mednas_DLIKES</t>
  </si>
  <si>
    <t>mednas_DTHV</t>
  </si>
  <si>
    <t>danmasriset_DEB</t>
  </si>
  <si>
    <t>danmasriset_DBSMB</t>
  </si>
  <si>
    <t>danmasriset_DTM</t>
  </si>
  <si>
    <t>danmasriset_DTEDI</t>
  </si>
  <si>
    <t>danmasriset_DTSL</t>
  </si>
  <si>
    <t>danmasriset_DTK</t>
  </si>
  <si>
    <t>danmasriset_DLIKES</t>
  </si>
  <si>
    <t>danmasriset_DTHV</t>
  </si>
  <si>
    <t>ag_danmasriset</t>
  </si>
  <si>
    <t>daneks_DEB</t>
  </si>
  <si>
    <t>daneks_DBSMB</t>
  </si>
  <si>
    <t>daneks_DTM</t>
  </si>
  <si>
    <t>daneks_DTEDI</t>
  </si>
  <si>
    <t>daneks_DTSL</t>
  </si>
  <si>
    <t>daneks_DTK</t>
  </si>
  <si>
    <t>daneks_DLIKES</t>
  </si>
  <si>
    <t>daneks_DTHV</t>
  </si>
  <si>
    <t>aggr_daneks</t>
  </si>
  <si>
    <t>danmaspengmas_DEB</t>
  </si>
  <si>
    <t>danmaspengmas_DBSMB</t>
  </si>
  <si>
    <t>danmaspengmas_DTM</t>
  </si>
  <si>
    <t>danmaspengmas_DTEDI</t>
  </si>
  <si>
    <t>danmaspengmas_DTSL</t>
  </si>
  <si>
    <t>danmaspengmas_DTK</t>
  </si>
  <si>
    <t>danmaspengmas_DLIKES</t>
  </si>
  <si>
    <t>danmaspengmas_DTHV</t>
  </si>
  <si>
    <t>aggr_danmaspengmas</t>
  </si>
  <si>
    <t>mahasiswariset_DEB</t>
  </si>
  <si>
    <t>mahasiswariset_DBSMB</t>
  </si>
  <si>
    <t>mahasiswariset_DTM</t>
  </si>
  <si>
    <t>mahasiswariset_DTEDI</t>
  </si>
  <si>
    <t>mahasiswariset_DTSL</t>
  </si>
  <si>
    <t>mahasiswariset_DTK</t>
  </si>
  <si>
    <t>mahasiswariset_DLIKES</t>
  </si>
  <si>
    <t>mahasiswariset_DTHV</t>
  </si>
  <si>
    <t>aggr_mahasiswariset</t>
  </si>
  <si>
    <t>RKAT_DEB</t>
  </si>
  <si>
    <t>RKAT_DBSMB</t>
  </si>
  <si>
    <t>RKAT_DTM</t>
  </si>
  <si>
    <t>RKAT_DTEDI</t>
  </si>
  <si>
    <t>RKAT_DTSL</t>
  </si>
  <si>
    <t>RKAT_DTK</t>
  </si>
  <si>
    <t>RKAT_DLIKES</t>
  </si>
  <si>
    <t>RKAT_DTHV</t>
  </si>
  <si>
    <t>avg_RKAT</t>
  </si>
  <si>
    <t>jurnaltugasakhir_DEB</t>
  </si>
  <si>
    <t>jurnaltugasakhir_DBSMB</t>
  </si>
  <si>
    <t>jurnaltugasakhir_DTM</t>
  </si>
  <si>
    <t>jurnaltugasakhir_DTEDI</t>
  </si>
  <si>
    <t>jurnaltugasakhir_DTSL</t>
  </si>
  <si>
    <t>jurnaltugasakhir_DTK</t>
  </si>
  <si>
    <t>jurnaltugasakhir_DLIKES</t>
  </si>
  <si>
    <t>jurnaltugasakhir_DTHV</t>
  </si>
  <si>
    <t>aggr_jurnal TA</t>
  </si>
  <si>
    <t>seminartugasakhir_DEB</t>
  </si>
  <si>
    <t>seminartugasakhir_DBSMB</t>
  </si>
  <si>
    <t>seminartugasakhir_DTM</t>
  </si>
  <si>
    <t>seminartugasakhir_DTEDI</t>
  </si>
  <si>
    <t>seminartugasakhir_DTSL</t>
  </si>
  <si>
    <t>seminartugasakhir_DTK</t>
  </si>
  <si>
    <t>seminartugasakhir_DLIKES</t>
  </si>
  <si>
    <t>seminartugasakhir_DTHV</t>
  </si>
  <si>
    <t>aggre_seminartugasakhir</t>
  </si>
  <si>
    <t>LCriset_DEB</t>
  </si>
  <si>
    <t>LCriset_DBSMB</t>
  </si>
  <si>
    <t>LCriset_DTM</t>
  </si>
  <si>
    <t>LCriset_DTEDI</t>
  </si>
  <si>
    <t>LCriset_DTSL</t>
  </si>
  <si>
    <t>LCriset_DTK</t>
  </si>
  <si>
    <t>LCriset_DLIKES</t>
  </si>
  <si>
    <t>LCriset_DTHV</t>
  </si>
  <si>
    <t>4.25%</t>
  </si>
  <si>
    <t>1,1%</t>
  </si>
  <si>
    <t>1,14%</t>
  </si>
  <si>
    <t>0,29%</t>
  </si>
  <si>
    <t>-</t>
  </si>
  <si>
    <t>1,32%</t>
  </si>
  <si>
    <t>1,05%</t>
  </si>
  <si>
    <t>0,57%</t>
  </si>
  <si>
    <t>1,4%</t>
  </si>
  <si>
    <t>0,26%</t>
  </si>
  <si>
    <t>1,3%</t>
  </si>
  <si>
    <t>1,07%</t>
  </si>
  <si>
    <t>0,27%</t>
  </si>
  <si>
    <t>5.16%</t>
  </si>
  <si>
    <t>1,5%</t>
  </si>
  <si>
    <t>2,34%</t>
  </si>
  <si>
    <t>risetHKI_DEB</t>
  </si>
  <si>
    <t>risetHKI_DBSMB</t>
  </si>
  <si>
    <t>risetHKI_DTM</t>
  </si>
  <si>
    <t>risetHKI_DTEDI</t>
  </si>
  <si>
    <t>risetHKI_DTSL</t>
  </si>
  <si>
    <t>risetHKI_DTK</t>
  </si>
  <si>
    <t>risetHKI_DLIKES</t>
  </si>
  <si>
    <t>risetHKI_DTHV</t>
  </si>
  <si>
    <t>ag_risetHKI</t>
  </si>
  <si>
    <t>risetinstansi_DEB</t>
  </si>
  <si>
    <t>risetinstansi_DBSMB</t>
  </si>
  <si>
    <t>risetinstansi_DTM</t>
  </si>
  <si>
    <t>risetinstansi_DTEDI</t>
  </si>
  <si>
    <t>risetinstansi_DTSL</t>
  </si>
  <si>
    <t>risetinstansi_DTK</t>
  </si>
  <si>
    <t>risetinstansi_DLIKES</t>
  </si>
  <si>
    <t>risetinstansi_DTHV</t>
  </si>
  <si>
    <t>researchgrant_DEB</t>
  </si>
  <si>
    <t>researchgrant_DBSMB</t>
  </si>
  <si>
    <t>researchgrant_DTM</t>
  </si>
  <si>
    <t>researchgrant_DTEDI</t>
  </si>
  <si>
    <t>researchgrant_DTSL</t>
  </si>
  <si>
    <t>researchgrant_DTK</t>
  </si>
  <si>
    <t>researchgrant_DLIKES</t>
  </si>
  <si>
    <t>researchgrant_DTHV</t>
  </si>
  <si>
    <t>ag_researchgrant</t>
  </si>
  <si>
    <t>danmas_DEB</t>
  </si>
  <si>
    <t>danmas_DBSMB</t>
  </si>
  <si>
    <t>danmas_DTM</t>
  </si>
  <si>
    <t>danmas_DTEDI</t>
  </si>
  <si>
    <t>danmas_DTSL</t>
  </si>
  <si>
    <t>danmas_DTK</t>
  </si>
  <si>
    <t>danmas_DLIKES</t>
  </si>
  <si>
    <t>danmas_DTHV</t>
  </si>
  <si>
    <t>ag_danmas</t>
  </si>
  <si>
    <t>risetlab_DEB</t>
  </si>
  <si>
    <t>risetlab_DBSMB</t>
  </si>
  <si>
    <t>risetlab_DTM</t>
  </si>
  <si>
    <t>risetlab_DTEDI</t>
  </si>
  <si>
    <t>risetlab_DTSL</t>
  </si>
  <si>
    <t>risetlab_DTK</t>
  </si>
  <si>
    <t>risetlab_DLIKES</t>
  </si>
  <si>
    <t>risetlab_DTHV</t>
  </si>
  <si>
    <t>pendanaanLCriset_DEB</t>
  </si>
  <si>
    <t>pendanaanLCriset_DBSMB</t>
  </si>
  <si>
    <t>pendanaanLCriset_DTM</t>
  </si>
  <si>
    <t>pendanaanLCriset_DTEDI</t>
  </si>
  <si>
    <t>pendanaanLCriset_DTSL</t>
  </si>
  <si>
    <t>pendanaanLCriset_DTK</t>
  </si>
  <si>
    <t>pendanaanLCriset_DLIKES</t>
  </si>
  <si>
    <t>pendanaanLCriset_DTHV</t>
  </si>
  <si>
    <t>youngentrepreneur_DEB</t>
  </si>
  <si>
    <t>youngentrepreneur_DBSMB</t>
  </si>
  <si>
    <t>youngentrepreneur_DTM</t>
  </si>
  <si>
    <t>youngentrepreneur_DTEDI</t>
  </si>
  <si>
    <t>youngentrepreneur_DTSL</t>
  </si>
  <si>
    <t>youngentrepreneur_DTK</t>
  </si>
  <si>
    <t>youngentrepreneur_DLIKES</t>
  </si>
  <si>
    <t>youngentrepreneur_DTHV</t>
  </si>
  <si>
    <t>pendampingan_DEB</t>
  </si>
  <si>
    <t>pendampingan_DBSMB</t>
  </si>
  <si>
    <t>pendampingan_DTM</t>
  </si>
  <si>
    <t>pendampingan_DTEDI</t>
  </si>
  <si>
    <t>pendampingan_DTSL</t>
  </si>
  <si>
    <t>pendampingan_DTK</t>
  </si>
  <si>
    <t>pendampingan_DLIKES</t>
  </si>
  <si>
    <t>pendampingan_DTHV</t>
  </si>
  <si>
    <t>mahasiswausaha_DEB</t>
  </si>
  <si>
    <t>mahasiswausaha_DBSMB</t>
  </si>
  <si>
    <t>mahasiswausaha_DTM</t>
  </si>
  <si>
    <t>mahasiswausaha_DTEDI</t>
  </si>
  <si>
    <t>mahasiswausaha_DTSL</t>
  </si>
  <si>
    <t>mahasiswausaha_DTK</t>
  </si>
  <si>
    <t>mahasiswausaha_DLIKES</t>
  </si>
  <si>
    <t>mahasiswausaha_DTHV</t>
  </si>
  <si>
    <t>aggr_mahasiswausaha</t>
  </si>
  <si>
    <t>wirausahamuda_DEB</t>
  </si>
  <si>
    <t>wirausahamuda_DBSMB</t>
  </si>
  <si>
    <t>wirausahamuda_DTM</t>
  </si>
  <si>
    <t>wirausahamuda_DTEDI</t>
  </si>
  <si>
    <t>wirausahamuda_DTSL</t>
  </si>
  <si>
    <t>wirausahamuda_DTK</t>
  </si>
  <si>
    <t>wirausahamuda_DLIKES</t>
  </si>
  <si>
    <t>wirausahamuda_DTHV</t>
  </si>
  <si>
    <t>pengembangusaha_DEB</t>
  </si>
  <si>
    <t>pengembangusaha_DBSMB</t>
  </si>
  <si>
    <t>pengembangusaha_DTM</t>
  </si>
  <si>
    <t>pengembangusaha_DTEDI</t>
  </si>
  <si>
    <t>pengembangusaha_DTSL</t>
  </si>
  <si>
    <t>pengembangusaha_DTK</t>
  </si>
  <si>
    <t>pengembangusaha_DLIKES</t>
  </si>
  <si>
    <t>pengembangusaha_DTHV</t>
  </si>
  <si>
    <t>peningkataninstitusi_DEB</t>
  </si>
  <si>
    <t>peningkataninstitusi_DBSMB</t>
  </si>
  <si>
    <t>peningkataninstitusi_DTM</t>
  </si>
  <si>
    <t>peningkataninstitusi_DTEDI</t>
  </si>
  <si>
    <t>peningkataninstitusi_DTSL</t>
  </si>
  <si>
    <t>peningkataninstitusi_DTK</t>
  </si>
  <si>
    <t>peningkataninstitusi_DLIKES</t>
  </si>
  <si>
    <t>peningkataninstitusi_DTHV</t>
  </si>
  <si>
    <t>programkewirus_DEB</t>
  </si>
  <si>
    <t>programkewirus_DBSMB</t>
  </si>
  <si>
    <t>programkewirus_DTM</t>
  </si>
  <si>
    <t>programkewirus_DTEDI</t>
  </si>
  <si>
    <t>programkewirus_DTSL</t>
  </si>
  <si>
    <t>programkewirus_DTK</t>
  </si>
  <si>
    <t>programkewirus_DLIKES</t>
  </si>
  <si>
    <t>programkewirus_DTHV</t>
  </si>
  <si>
    <t>pengmasLC_DEB</t>
  </si>
  <si>
    <t>pengmasLC_DBSMB</t>
  </si>
  <si>
    <t>pengmasLC_DTM</t>
  </si>
  <si>
    <t>pengmasLC_DTEDI</t>
  </si>
  <si>
    <t>pengmasLC_DTSL</t>
  </si>
  <si>
    <t>pengmasLC_DTK</t>
  </si>
  <si>
    <t>pengmasLC_DLIKES</t>
  </si>
  <si>
    <t>pengmasLC_DTHV</t>
  </si>
  <si>
    <t>mahasiswapengmas_DEB</t>
  </si>
  <si>
    <t>mahasiswapengmas_DBSMB</t>
  </si>
  <si>
    <t>mahasiswapengmas_DTM</t>
  </si>
  <si>
    <t>mahasiswapengmas_DTEDI</t>
  </si>
  <si>
    <t>mahasiswapengmas_DTSL</t>
  </si>
  <si>
    <t>mahasiswapengmas_DTK</t>
  </si>
  <si>
    <t>mahasiswapengmas_DLIKES</t>
  </si>
  <si>
    <t>mahasiswapengmas_DTHV</t>
  </si>
  <si>
    <t>CAPEX APSLC</t>
  </si>
  <si>
    <t>Biaya Konstruksi</t>
  </si>
  <si>
    <t>Biaya Manajemen Konstruksi</t>
  </si>
  <si>
    <t>Biaya Perencanaan dan Pengawasan Konstruksi</t>
  </si>
  <si>
    <t>IMB</t>
  </si>
  <si>
    <t>UKL/UPL atau AMDAL</t>
  </si>
  <si>
    <t>Peralatan dan Perlengkapan Kebersihan</t>
  </si>
  <si>
    <t>Infrastruktur Pendukung</t>
  </si>
  <si>
    <t>Peralatan dan Perlengakapan Laboratorium</t>
  </si>
  <si>
    <t xml:space="preserve">Biaya Sertifikasi Green Building - EDGE </t>
  </si>
  <si>
    <t>Biaya Sertifikasi Green Building - Greenship</t>
  </si>
  <si>
    <t>Perkiraan Umur Bangunan</t>
  </si>
  <si>
    <t>tahun</t>
  </si>
  <si>
    <t>Prosesntase Penyusutan (metode garis lurus)</t>
  </si>
  <si>
    <t>Aktivitas APSLC</t>
  </si>
  <si>
    <t>Target Revenue/Kegiatan</t>
  </si>
  <si>
    <t>Satuan</t>
  </si>
  <si>
    <t>Target Satuan/Kegiatan</t>
  </si>
  <si>
    <t>Frekuensi Kegiatan/Tahun</t>
  </si>
  <si>
    <t>Kegiatan Pelatihan</t>
  </si>
  <si>
    <t>/pax</t>
  </si>
  <si>
    <t>Kegiatan Riset Kolaborasi/Riset Industri</t>
  </si>
  <si>
    <t>/kegiatan</t>
  </si>
  <si>
    <t>Kegiatan Kerjasama</t>
  </si>
  <si>
    <t>Kegiatan Workshop</t>
  </si>
  <si>
    <t>Kegiatan Sertifikasi</t>
  </si>
  <si>
    <t>Kegiatan Pelayanan Publik</t>
  </si>
  <si>
    <t>Kegiatan Peningkatan Kompetensi Mahasiswa dan Dosen</t>
  </si>
  <si>
    <t>Kegiatan Lainnya</t>
  </si>
  <si>
    <t>Asumsi Biaya Pokok per-Aktivitas</t>
  </si>
  <si>
    <t>Komponen Biaya Listrik APSLC</t>
  </si>
  <si>
    <t>Kebutuhan Listrik Umum</t>
  </si>
  <si>
    <t>kWh/m2/tahun</t>
  </si>
  <si>
    <t>Kebutuhan Listrik Elevator</t>
  </si>
  <si>
    <t>kWh/tahun</t>
  </si>
  <si>
    <t>Kebutuhan Listrik Peralatan</t>
  </si>
  <si>
    <t>Frekuensi Kebutuhan Listrik Umum</t>
  </si>
  <si>
    <t>m2</t>
  </si>
  <si>
    <t>Frekuensi Kebutuhan Listrik Elevator</t>
  </si>
  <si>
    <t>unit</t>
  </si>
  <si>
    <t>Frekuensi Kebutuhan Listrik Peralatan</t>
  </si>
  <si>
    <t>Biaya Satuan Listrik</t>
  </si>
  <si>
    <t>Rp/kWh</t>
  </si>
  <si>
    <t>Biaya SDM APSLC</t>
  </si>
  <si>
    <t>Tenaga Keamanan</t>
  </si>
  <si>
    <t>personil</t>
  </si>
  <si>
    <t>Rp/bulan</t>
  </si>
  <si>
    <t>Tenaga Kebersihan</t>
  </si>
  <si>
    <t>Manajer TILC</t>
  </si>
  <si>
    <t>Staff</t>
  </si>
  <si>
    <t>Teknisi</t>
  </si>
  <si>
    <t>Frekuensi Gaji</t>
  </si>
  <si>
    <t>bulan</t>
  </si>
  <si>
    <t>Operational dan Maintenance APSLC</t>
  </si>
  <si>
    <t>Kebutuhan</t>
  </si>
  <si>
    <t>Biaya Satuan</t>
  </si>
  <si>
    <t>Frekuensi</t>
  </si>
  <si>
    <t>Kebutuhan Bahan Habis Pakai</t>
  </si>
  <si>
    <t>paket</t>
  </si>
  <si>
    <t>Kebutuhan ATK</t>
  </si>
  <si>
    <t>Kebutuhan Air</t>
  </si>
  <si>
    <t>m3</t>
  </si>
  <si>
    <t>Kebutuhan Telepon dan Internet</t>
  </si>
  <si>
    <t>Kebutuhan Maintenance</t>
  </si>
  <si>
    <t>Initial Cash Outlow [Capital Expenditure]</t>
  </si>
  <si>
    <t>Total CAPEX</t>
  </si>
  <si>
    <t>Cash Inflow [Direct Benefit]</t>
  </si>
  <si>
    <t>[yearly growth - %]</t>
  </si>
  <si>
    <t>Tambahan penerimaan berasal dari UKT S1</t>
  </si>
  <si>
    <t>Tambahan penerimaan berasal dari UKT S2 &amp; S3</t>
  </si>
  <si>
    <t>Tambahan penerimaan berasal dari UKT Program Profesi</t>
  </si>
  <si>
    <t>Tambahan penerimaan berasal dari BPPTN</t>
  </si>
  <si>
    <t>Tambahan penerimaan berasal dari Kontrak Kerjasama</t>
  </si>
  <si>
    <t>Tambahan penerimaan berasal dari Jasa Pelatihan</t>
  </si>
  <si>
    <t>Tambahan penerimaan berasal dari sumber lain</t>
  </si>
  <si>
    <t>Total Pendapatan Kegiatan APSLC</t>
  </si>
  <si>
    <t>Cash Inflow [Add-back Depreciation Expense]</t>
  </si>
  <si>
    <t>Add-back Depreciation Expense</t>
  </si>
  <si>
    <t>Cash Outflow [Direct Cost]</t>
  </si>
  <si>
    <t>Biaya Pokok Aktivitas</t>
  </si>
  <si>
    <t>Tambahan biaya SDM</t>
  </si>
  <si>
    <t>Tambahan biaya Listrik</t>
  </si>
  <si>
    <t>Tambahan biaya Operasional</t>
  </si>
  <si>
    <t>Total Biaya</t>
  </si>
  <si>
    <t>Net Cash Flow</t>
  </si>
  <si>
    <t>Accumulative Net Cash Flow</t>
  </si>
  <si>
    <t>Initial Cashflow</t>
  </si>
  <si>
    <t>Cash Inflow</t>
  </si>
  <si>
    <t>Cash Outflow</t>
  </si>
  <si>
    <t>INDIKATOR OUTCOME (UNIT LEVEL DEPARTEMEN)</t>
  </si>
  <si>
    <t>Baseline Data</t>
  </si>
  <si>
    <t>Target atau Proyeksi</t>
  </si>
  <si>
    <t xml:space="preserve">I. Lama waktu tunggu mendapatkan pekerjaan (dalam bulan/tahun) </t>
  </si>
  <si>
    <t>I.D. Fakultas Farmasi</t>
  </si>
  <si>
    <t>a. Jenjang S1 &amp; Profesi</t>
  </si>
  <si>
    <t>b. Jenjang S2</t>
  </si>
  <si>
    <t xml:space="preserve">    MIF</t>
  </si>
  <si>
    <t xml:space="preserve">    MFK</t>
  </si>
  <si>
    <t xml:space="preserve">    MMF</t>
  </si>
  <si>
    <t>c. Jenjang S3</t>
  </si>
  <si>
    <t>II. Reputasi pengguna lulusan (median dalam skala peringkat 1-10)</t>
  </si>
  <si>
    <t>II.D. Fakultas Farmasi</t>
  </si>
  <si>
    <t>III. Kesesuaian pekerjaan dengan kompetensi lulusan yang dirancang oleh departemen</t>
  </si>
  <si>
    <t>III.D. Fakultas Farmasi</t>
  </si>
  <si>
    <t>a. Jenjang S1 + Profesi</t>
  </si>
  <si>
    <t>IV. Kepuasan pengguna lulusan</t>
  </si>
  <si>
    <t>IV.D. Fakultas Farmasi</t>
  </si>
  <si>
    <t>a. Jenjang S1</t>
  </si>
  <si>
    <t xml:space="preserve">    Profesi</t>
  </si>
  <si>
    <t>3,5 (skala 4)</t>
  </si>
  <si>
    <t>3,75 (skala 4)</t>
  </si>
  <si>
    <t>3,6 (skala 4)</t>
  </si>
  <si>
    <t>3,64 (skala 4)</t>
  </si>
  <si>
    <t>4 (skala 4)</t>
  </si>
  <si>
    <t>V. Persentase lulusan yang mendapatkan gaji 1.2x UMR</t>
  </si>
  <si>
    <t>V.D. Fakultas Farmasi</t>
  </si>
  <si>
    <t>a. Jenjang S1 +  Profesi</t>
  </si>
  <si>
    <t>VI. Level jabatan lulusan</t>
  </si>
  <si>
    <t>VI.D. Fakultas Farmasi</t>
  </si>
  <si>
    <t>Staf biasa: 65%
Staf eksekutif: 10%
Wirausahawan (Founder/ Co-Founder/ Owner): 25%</t>
  </si>
  <si>
    <t>Staf biasa: 55%
Staf eksekutif: 20%
Wirausahawan (Founder/ Co-Founder/ Owner): 25%</t>
  </si>
  <si>
    <t>Staf biasa: 35%
Staf eksekutif: 40%
Wirausahawan (Founder/ Co-Founder/ Owner): 25%</t>
  </si>
  <si>
    <t>Staf biasa: 30%
Staf eksekutif: 50%
Wirausahawan (Founder/ Co-Founder/ Owner): 20%</t>
  </si>
  <si>
    <t xml:space="preserve">Staf biasa: 25%
Staf eksekutif: 75%
</t>
  </si>
  <si>
    <t xml:space="preserve">Staf biasa: 15%
Staf eksekutif: 85%
</t>
  </si>
  <si>
    <t>INDIKATOR OUTPUT (UNIT LEVEL DEPARTEMEN)</t>
  </si>
  <si>
    <t>I. Rata-rata IPK</t>
  </si>
  <si>
    <t>3,58</t>
  </si>
  <si>
    <t>3,72</t>
  </si>
  <si>
    <t>3,65</t>
  </si>
  <si>
    <t>3,74</t>
  </si>
  <si>
    <t>3,69</t>
  </si>
  <si>
    <t>3,75</t>
  </si>
  <si>
    <t>3,80</t>
  </si>
  <si>
    <t>3,77</t>
  </si>
  <si>
    <t>3,78</t>
  </si>
  <si>
    <t>3,85</t>
  </si>
  <si>
    <t>3,90</t>
  </si>
  <si>
    <t>3,81</t>
  </si>
  <si>
    <t>3,94</t>
  </si>
  <si>
    <t>3,91</t>
  </si>
  <si>
    <t>3,93</t>
  </si>
  <si>
    <t>3,98</t>
  </si>
  <si>
    <t>II. Rata-rata lama waktu studi</t>
  </si>
  <si>
    <t xml:space="preserve">III. Jumlah mahasiswa tersertifikasi kompetensi </t>
  </si>
  <si>
    <t>93,75</t>
  </si>
  <si>
    <t>97,87</t>
  </si>
  <si>
    <t>96,13</t>
  </si>
  <si>
    <t>98,04</t>
  </si>
  <si>
    <t>IV. Jumlah kerja sama dengan DUDI</t>
  </si>
  <si>
    <t>AKTIIITAS RELEVAN DARI LEARNING CENTER (UNIT LEVEL FAKULTAS PENGGUNA)</t>
  </si>
  <si>
    <t>I. Jumlah lab di LC untuk kebutuhan departemen</t>
  </si>
  <si>
    <t xml:space="preserve">II. Jumlah pelatihan peningkatan kompetensi mahasiswa terkait departemen </t>
  </si>
  <si>
    <t>III. Kerja sama LC dengan DUDI terkait magang mahasiswa</t>
  </si>
  <si>
    <t>I. Skor akreditasi BAN-PT/LAM</t>
  </si>
  <si>
    <t>a. S1 Farmasi</t>
  </si>
  <si>
    <t>b. Profesi Apoteker</t>
  </si>
  <si>
    <t>c. Magister Ilmu Farmasi</t>
  </si>
  <si>
    <t>d. Magister Farmasi Klinik</t>
  </si>
  <si>
    <t>e. Magister Manajemen Farmasi</t>
  </si>
  <si>
    <t>minimum</t>
  </si>
  <si>
    <t>f. Doktor Ilmu Farmasi</t>
  </si>
  <si>
    <t>II. Akreditasi internasional (Ada atau Tidak)</t>
  </si>
  <si>
    <t>tidak</t>
  </si>
  <si>
    <t>ada</t>
  </si>
  <si>
    <t>III. Jumlah sertifikasi internasional</t>
  </si>
  <si>
    <t>IV. Jumlah keikutsertaan di dalam asosiasi nasional dan/atau internasional</t>
  </si>
  <si>
    <t>I. Persentase staf pengajar tetap (NIDN) DTPS yang mendapatkan kenaikan jabfung.</t>
  </si>
  <si>
    <t>II. Persentase staf pengajar tidak tetap (NIDK/NUP) DTPS yang mendapatkan kenaikan jabfung.</t>
  </si>
  <si>
    <t>III. Jumlah kerja sama dengan DUDI, universitas lokal dan internasional, instansi pemerintah, serta kerja sama lain</t>
  </si>
  <si>
    <t>a. MoU</t>
  </si>
  <si>
    <t>b. PKS</t>
  </si>
  <si>
    <t>IV. Rata-rata rasio DTPS:mahasiswa aktif</t>
  </si>
  <si>
    <t>1:17</t>
  </si>
  <si>
    <t>1:14</t>
  </si>
  <si>
    <t>1:18</t>
  </si>
  <si>
    <t>1:20</t>
  </si>
  <si>
    <t>1:28</t>
  </si>
  <si>
    <t>1:31</t>
  </si>
  <si>
    <t>1:29</t>
  </si>
  <si>
    <t>1:23</t>
  </si>
  <si>
    <t>1:7</t>
  </si>
  <si>
    <t>1:6</t>
  </si>
  <si>
    <t>1:5</t>
  </si>
  <si>
    <t>1:15</t>
  </si>
  <si>
    <t>1:11</t>
  </si>
  <si>
    <t>1:16</t>
  </si>
  <si>
    <t>1:12</t>
  </si>
  <si>
    <t>1:19</t>
  </si>
  <si>
    <t>1:3</t>
  </si>
  <si>
    <t>1:10</t>
  </si>
  <si>
    <t>1:9</t>
  </si>
  <si>
    <t>V. Ketersediaan fasilitas pembelajaran per mahasiswa</t>
  </si>
  <si>
    <t>VI. Jumlah Mahasiswa Sarjana (S1, termasuk program profesi)</t>
  </si>
  <si>
    <t>VII. Jumlah Mahasiswa Pasca-Sarjana (S2 dan S3)</t>
  </si>
  <si>
    <t>VII.D. Fakultas Farmasi</t>
  </si>
  <si>
    <t>a. Magister Ilmu Farmasi</t>
  </si>
  <si>
    <t>b. Magister Farmasi Klinik</t>
  </si>
  <si>
    <t>c. Magister Manajemen Farmasi</t>
  </si>
  <si>
    <t>d. Doktor Ilmu Farmasi</t>
  </si>
  <si>
    <t>AKTIVITAS RELEVAN DARI LEARNING CENTER (UNIT LEVEL FAKULTAS PENGGUNA)</t>
  </si>
  <si>
    <t>I. Fasilitasi kerja sama</t>
  </si>
  <si>
    <t>II. Penyediaan lab oleh LC untuk kebutuhan departemen</t>
  </si>
  <si>
    <t>III. Persentase alokasi pendanaan LC untuk riset</t>
  </si>
  <si>
    <t>I. Kajian, riset, dan prototipe yang memperoleh HKI oleh DTPS</t>
  </si>
  <si>
    <t>II. Kajian, riset, dan prototipe yang digunakan oleh instansi pemerintah dan swasta, industri, dan masyarakat umum oleh DTPS</t>
  </si>
  <si>
    <t>I. Jumlah penelitian DTPS yang bersumber dari research grant dari fakultas</t>
  </si>
  <si>
    <t>II. Persentase dana masyarakat untuk penelitian</t>
  </si>
  <si>
    <t>2,4%</t>
  </si>
  <si>
    <t>III. Jumlah mahasiswa yang terlibat di dalam riset DTPS</t>
  </si>
  <si>
    <t>AKTIVITAS RELEVAN LEARNING CENTER (UNIT LEVEL FAKULTAS PENGGUNA)</t>
  </si>
  <si>
    <t>I. Jumlah riset yang memanfaatkan akses dan jejaring lab mitra</t>
  </si>
  <si>
    <t>II. Ketersediaan lab oleh LC untuk kebutuhan departemen</t>
  </si>
  <si>
    <t>Reputasi pengguna lulusan</t>
  </si>
  <si>
    <t>skala 1-10</t>
  </si>
  <si>
    <t>Rata-rata selisih gaji antar tingkat reputasi lulusan</t>
  </si>
  <si>
    <t>Asumsi frekuensi gaji 1 tahun</t>
  </si>
  <si>
    <t>Jumlah lulusan per tahun</t>
  </si>
  <si>
    <t>(jumlah lulusan diisi berbeda2 tergantung fakultas)</t>
  </si>
  <si>
    <t>Kesesuaian Pekerjaan dengan Kompetensi Lulusan</t>
  </si>
  <si>
    <t>persentase</t>
  </si>
  <si>
    <t>Gaji Freshgraduate</t>
  </si>
  <si>
    <t>salary survey 0-2 tahun</t>
  </si>
  <si>
    <t>Persentase kenaikan gaji</t>
  </si>
  <si>
    <t>Target skor akreditasi nasional</t>
  </si>
  <si>
    <t>Peningkatan peluang lulusan diterima kerja</t>
  </si>
  <si>
    <t>Median UMP(disetahunkan)</t>
  </si>
  <si>
    <t>Maksimum skor akreditasi</t>
  </si>
  <si>
    <t>Target sertifikasi internasional</t>
  </si>
  <si>
    <t>Selisih lebih gaji lulusan fakultas dgn akreditasi internasional vs bukan</t>
  </si>
  <si>
    <t>Publikasi Buku</t>
  </si>
  <si>
    <t>per-buku/penulis</t>
  </si>
  <si>
    <t xml:space="preserve">Rata-rata besaran royalti </t>
  </si>
  <si>
    <t>Asumsi volume cetakan pertama</t>
  </si>
  <si>
    <t>Asumsi harga buku</t>
  </si>
  <si>
    <t>Target Publikasi di Jurnal Internasional</t>
  </si>
  <si>
    <t>Manfaat langsung bagi penulis (insentif publikasi karya ilmiah)</t>
  </si>
  <si>
    <t>Tulisan di Media Internasional</t>
  </si>
  <si>
    <t>Tulisan di Media Nasional</t>
  </si>
  <si>
    <t>Target Publikasi di Jurnal Nasional</t>
  </si>
  <si>
    <t>Target kajian/riset/prototype yang memperoleh HKI</t>
  </si>
  <si>
    <t>asumsi nilai komersialisasi per tahun</t>
  </si>
  <si>
    <t>royalti paten</t>
  </si>
  <si>
    <t>Target kajian/riset/prototype yang digunakan oleh Instansi</t>
  </si>
  <si>
    <t>Target Persentase Ketertarikan Mahasiswa Berwirausaha</t>
  </si>
  <si>
    <t>Jumlah Pendanaan PKM-K</t>
  </si>
  <si>
    <t>Jumlah anggota</t>
  </si>
  <si>
    <t>Target Keterlibatan Mahasiswa dalam Program Pendampingan Masyarakat</t>
  </si>
  <si>
    <t>Jumlah Pendanaan PKM-PM</t>
  </si>
  <si>
    <t>Kepuasan Pengguna Lulusan</t>
  </si>
  <si>
    <t>Keikutsertaan pada Asosiasi (Farmasi)</t>
  </si>
  <si>
    <t>Lama Waktu Tunggu Kerja</t>
  </si>
  <si>
    <t>satuan bulan</t>
  </si>
  <si>
    <t>Median Gaji Fresh Graduate per bulan</t>
  </si>
  <si>
    <t>Level Jabatan</t>
  </si>
  <si>
    <t>Rata-rata selisih gaji staff dan supervisor (disetahunkan)</t>
  </si>
  <si>
    <t>skor akreditasi 0-400</t>
  </si>
  <si>
    <t>biner 0 atau 1</t>
  </si>
  <si>
    <t>per publikasi</t>
  </si>
  <si>
    <t>per tulisan</t>
  </si>
  <si>
    <t>per kajian/riset/prototype</t>
  </si>
  <si>
    <t>persentase jumlah mahasiswa</t>
  </si>
  <si>
    <t>Skala 1-10</t>
  </si>
  <si>
    <t>jumlah</t>
  </si>
  <si>
    <t>Rata-rata gaji Apoteker (disetahunkan)</t>
  </si>
  <si>
    <t>Keikutsertaan pada Asosiasi (Kedokteran Gigi)</t>
  </si>
  <si>
    <t>Rata-rata gaji Dokter Gigi (disetahunkan)</t>
  </si>
  <si>
    <t>KKNI 1-9</t>
  </si>
  <si>
    <t>Asumsi</t>
  </si>
  <si>
    <t>Inflasi</t>
  </si>
  <si>
    <t>Tabel 1 Proyeksi Counterfactual</t>
  </si>
  <si>
    <t>Genap 21</t>
  </si>
  <si>
    <t>Tahun</t>
  </si>
  <si>
    <t>rata-rata studi</t>
  </si>
  <si>
    <t>total</t>
  </si>
  <si>
    <t>kerjasama DUDI_MoU</t>
  </si>
  <si>
    <t>kerjasama DUDI_PKS</t>
  </si>
  <si>
    <t>Operasional LC</t>
  </si>
  <si>
    <t>avg</t>
  </si>
  <si>
    <t>v</t>
  </si>
  <si>
    <t>Persentase DTPS mendapat kenaikan jabfung</t>
  </si>
  <si>
    <t>Riset yang bersumber dari research grant fakultas</t>
  </si>
  <si>
    <t>Persentase damas untuk penelitian</t>
  </si>
  <si>
    <t>Persentase dana sumber eksternal</t>
  </si>
  <si>
    <t>Persentase damas untuk pengabdian masyarakat</t>
  </si>
  <si>
    <t>Alokasi RKAT untuk pendanaan riset non-DTPS dan mahasiswa</t>
  </si>
  <si>
    <t>Jurnal TA</t>
  </si>
  <si>
    <t>TA berkualitas seminar</t>
  </si>
  <si>
    <t>x</t>
  </si>
  <si>
    <t>Jumlah kerja sama dengan instansi lain</t>
  </si>
  <si>
    <t>Tabel 2 Proyeksi Target</t>
  </si>
  <si>
    <t>Genap 22</t>
  </si>
  <si>
    <t>Tabel 3 Delta Output</t>
  </si>
  <si>
    <t>Tabel 4 Koefisien delta output thd Outcome</t>
  </si>
  <si>
    <t>koefisien</t>
  </si>
  <si>
    <t>output &gt; outcome</t>
  </si>
  <si>
    <t>Operasional LC thd Level jabatan</t>
  </si>
  <si>
    <t>Persentase DTPS mendapat kenaikan jabfung thd Target sertifikasi internasional</t>
  </si>
  <si>
    <t>Persentase DTPS mendapat kenaikan jabfung thd Keikutsertaan pada asosiasi</t>
  </si>
  <si>
    <t>Riset yang bersumber dari research grant fakultas thd Target kajian/riset/prototipe yang memperoleh HKI</t>
  </si>
  <si>
    <t>Riset yang bersumber dari research grant fakultas thd Target kajian/riset/prototipe yang digunakan oleh instansi</t>
  </si>
  <si>
    <t>Persentase damas untuk penelitian thd Target kajian/riset/prototipe yang digunakan oleh instansi</t>
  </si>
  <si>
    <t>Keterlibatan mahasiswa di dalam riset DTPS thd Media Internasional</t>
  </si>
  <si>
    <t>Keterlibatan mahasiswa di dalam riset DTPS thd Media Nasional</t>
  </si>
  <si>
    <t>Persentase damas untuk riset thd Jurnal Nasional</t>
  </si>
  <si>
    <t>Persentase damas untuk riset thd Publikasi buku</t>
  </si>
  <si>
    <t>Persentase daneks thd Jurnal Internasional</t>
  </si>
  <si>
    <t>Persentase daneks thd Jurnal Nasional</t>
  </si>
  <si>
    <t>Persentase daneks thd publikasi buku</t>
  </si>
  <si>
    <t>Persentase daneks thd media internasional</t>
  </si>
  <si>
    <t>Persentase daneks thd media nasional</t>
  </si>
  <si>
    <t>Persentase damas pengmas thd jurnal nasional</t>
  </si>
  <si>
    <t>Alokasi RKAT thd jurnal internasional</t>
  </si>
  <si>
    <t>Alokasi RKAT thd jurnal nasional</t>
  </si>
  <si>
    <t>Alokasi RKAT thd publikasi buku</t>
  </si>
  <si>
    <t>Alokasi RKAT thd media internasional</t>
  </si>
  <si>
    <t>Alokasi RKAT thd media nasional</t>
  </si>
  <si>
    <t>Jurnal TA thd jurnal internasional</t>
  </si>
  <si>
    <t>Jurnal TA thd jurnal nasional</t>
  </si>
  <si>
    <t>Jurnal TA thd media internasional</t>
  </si>
  <si>
    <t>TA berkualitas seminar thd jurnal internasional</t>
  </si>
  <si>
    <t>TA berkualitas seminar thd jurnal nasional</t>
  </si>
  <si>
    <t>TA berkualitas seminar thd publikasi buku</t>
  </si>
  <si>
    <t>D</t>
  </si>
  <si>
    <t>Research grant thd riset HKI</t>
  </si>
  <si>
    <t>Research grant thd riset instansi</t>
  </si>
  <si>
    <t>Persentase damas penelitian thd riset instansi</t>
  </si>
  <si>
    <t>Jumlah mahasiswa terlibat riset DTPS thd riset HKI</t>
  </si>
  <si>
    <t>Jumlah mahasiswa terlibat riset DTPS thd riset instansi</t>
  </si>
  <si>
    <t>Jumlah kerjasama instansi lain thd riset instansi</t>
  </si>
  <si>
    <t>Tabel 5 Delta Outcome per output</t>
  </si>
  <si>
    <t>kolom c sama dengan tabel 4</t>
  </si>
  <si>
    <t>Tabel 6 Delta Outcome</t>
  </si>
  <si>
    <t>mengarah ke satu outcome</t>
  </si>
  <si>
    <t>Level jabatan</t>
  </si>
  <si>
    <t>Keikutsertaan pada asosiasi</t>
  </si>
  <si>
    <t>Target kajian/riset/prototipe yang memperoleh HKI</t>
  </si>
  <si>
    <t>Target kajian/riset/prototipe yang digunakan oleh instansi</t>
  </si>
  <si>
    <t>Tulisan di media internasional</t>
  </si>
  <si>
    <t>Tulisan di media nasional</t>
  </si>
  <si>
    <t>Target publikasi di jurnal nasional</t>
  </si>
  <si>
    <t>Tabel 7 Satuan Manfaat</t>
  </si>
  <si>
    <t>Kontribusi Riset HKI terhadap GDP</t>
  </si>
  <si>
    <t>Asumsi pertumbuhan GDP</t>
  </si>
  <si>
    <t>GDP Indonesia / Proyeksi [milyar dollar]</t>
  </si>
  <si>
    <t>GDP Indonesia / Proyeksi [rupiah]</t>
  </si>
  <si>
    <t>Adjustment rate (perbandingan GDP Indonesia vs Amerika)</t>
  </si>
  <si>
    <t>rata-rata nilai riset</t>
  </si>
  <si>
    <t>Tabel 8 Manfaat</t>
  </si>
  <si>
    <t>Indirect Benefit</t>
  </si>
  <si>
    <t>Tabel 9 Cashflow EIRR</t>
  </si>
  <si>
    <t>Direct Benefit</t>
  </si>
  <si>
    <t>Initial Cost</t>
  </si>
  <si>
    <t>Direct Cost</t>
  </si>
  <si>
    <t>Net Benefit</t>
  </si>
  <si>
    <t>Tabel 10 Cashflow FIRR</t>
  </si>
  <si>
    <t>30 TAHUN</t>
  </si>
  <si>
    <t>Normal Discount Rate</t>
  </si>
  <si>
    <t>Social Discount Rate</t>
  </si>
  <si>
    <t>F-NPV</t>
  </si>
  <si>
    <t>F-IRR</t>
  </si>
  <si>
    <t>E-IRR</t>
  </si>
  <si>
    <t>E-NPV</t>
  </si>
  <si>
    <t>50 TAHUN</t>
  </si>
  <si>
    <t>Capex</t>
  </si>
  <si>
    <t>Total</t>
  </si>
  <si>
    <t>Output</t>
  </si>
  <si>
    <t>Aspek Output terhadap Outcome</t>
  </si>
  <si>
    <t>Koefisien Estimasi</t>
  </si>
  <si>
    <t>Persentase</t>
  </si>
  <si>
    <t>Jumlah riset</t>
  </si>
  <si>
    <t>Aspek Outcome</t>
  </si>
  <si>
    <t>Estimasi 2022 (dalam Rupiah atau persentase)</t>
  </si>
  <si>
    <t>Cashflow FIRR</t>
  </si>
  <si>
    <t>Cashflow EIRR</t>
  </si>
  <si>
    <r>
      <t xml:space="preserve">Total </t>
    </r>
    <r>
      <rPr>
        <i/>
        <sz val="9"/>
        <color theme="1"/>
        <rFont val="Bookman Old Style"/>
        <family val="1"/>
      </rPr>
      <t>capex</t>
    </r>
  </si>
  <si>
    <r>
      <t xml:space="preserve">Komponen </t>
    </r>
    <r>
      <rPr>
        <b/>
        <i/>
        <sz val="9"/>
        <color theme="1"/>
        <rFont val="Bookman Old Style"/>
        <family val="1"/>
      </rPr>
      <t>direct benefit</t>
    </r>
  </si>
  <si>
    <r>
      <t xml:space="preserve">Total </t>
    </r>
    <r>
      <rPr>
        <i/>
        <sz val="9"/>
        <color theme="1"/>
        <rFont val="Bookman Old Style"/>
        <family val="1"/>
      </rPr>
      <t>direct benefit</t>
    </r>
  </si>
  <si>
    <r>
      <t xml:space="preserve">Komponen </t>
    </r>
    <r>
      <rPr>
        <b/>
        <i/>
        <sz val="9"/>
        <color theme="1"/>
        <rFont val="Bookman Old Style"/>
        <family val="1"/>
      </rPr>
      <t>direct cost</t>
    </r>
  </si>
  <si>
    <r>
      <t xml:space="preserve">Nilai </t>
    </r>
    <r>
      <rPr>
        <b/>
        <i/>
        <sz val="9"/>
        <color theme="1"/>
        <rFont val="Bookman Old Style"/>
        <family val="1"/>
      </rPr>
      <t>Counterfactual</t>
    </r>
  </si>
  <si>
    <t>Nilai manfaat untuk seluruh lulusan</t>
  </si>
  <si>
    <t>Peningkatan peluang lulusan bekerja</t>
  </si>
  <si>
    <t>Selisih gaji</t>
  </si>
  <si>
    <t>Keikutsertaan pada Asosiasi (Kedokteran Farmasi)</t>
  </si>
  <si>
    <t>Rata-rata gaji lulusan farmasi (disetahunkan)</t>
  </si>
  <si>
    <t>Koefisien penyesuaian untuk tahun  &gt;2026</t>
  </si>
  <si>
    <t>Koefisien penyesuaian untuk tahun  &lt;2026</t>
  </si>
  <si>
    <t>Nilai manfaat untuk tahun  &lt;2026</t>
  </si>
  <si>
    <t>Nilai manfaat untuk tahun  &gt;2026</t>
  </si>
  <si>
    <t>Realisasi dan Proyeksi Target Output</t>
  </si>
  <si>
    <t>Realisasi dan Proyeksi Tambahan Biaya atas beroperasinya LC</t>
  </si>
  <si>
    <t>Realisasi dan Proyeksi Tambahan Penerimaan atas beroperasinya LC</t>
  </si>
  <si>
    <t>Tambahan biaya listrik</t>
  </si>
  <si>
    <t>Tambahan biaya operasional</t>
  </si>
  <si>
    <t>Tambahan biaya lainnya</t>
  </si>
  <si>
    <t>satuan</t>
  </si>
  <si>
    <t>Rp.</t>
  </si>
  <si>
    <t>Perhitungan Nilai Manfaat 30 Tahun</t>
  </si>
  <si>
    <t>Perhitungan Nilai Manfaat 50 Tahun</t>
  </si>
  <si>
    <t>Biaya pokok aktivitas</t>
  </si>
  <si>
    <t>Data Proyeksi Asli Penerimaan</t>
  </si>
  <si>
    <t>Data Proyeksi Asli Biaya</t>
  </si>
  <si>
    <t>Data Proyeksi Asli Target Output</t>
  </si>
  <si>
    <t>Harus sama dgn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</si>
</sst>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-* #,##0.00_-;\-* #,##0.00_-;_-* &quot;-&quot;??_-;_-@_-"/>
    <numFmt numFmtId="164" formatCode="&quot;IDR&quot;#,##0.00_);[Red]\(&quot;IDR&quot;#,##0.00\)"/>
    <numFmt numFmtId="165" formatCode="_(* #,##0_);_(* \(#,##0\);_(* &quot;-&quot;_);_(@_)"/>
    <numFmt numFmtId="166" formatCode="_(* #,##0.00_);_(* \(#,##0.00\);_(* &quot;-&quot;??_);_(@_)"/>
    <numFmt numFmtId="167" formatCode="_(* #,##0.00_);_(* \(#,##0.00\);_(* &quot;-&quot;_);_(@_)"/>
    <numFmt numFmtId="168" formatCode="_(* #,##0.0_);_(* \(#,##0.0\);_(* &quot;-&quot;_);_(@_)"/>
    <numFmt numFmtId="169" formatCode="_(* #,##0.0000_);_(* \(#,##0.0000\);_(* &quot;-&quot;_);_(@_)"/>
    <numFmt numFmtId="170" formatCode="_-* #,##0.0000000_-;\-* #,##0.0000000_-;_-* &quot;-&quot;??_-;_-@"/>
    <numFmt numFmtId="171" formatCode="0.0%"/>
    <numFmt numFmtId="172" formatCode="_-* #,##0_-;\-* #,##0_-;_-* &quot;-&quot;??_-;_-@"/>
    <numFmt numFmtId="173" formatCode="_-* #,##0.00_-;\-* #,##0.00_-;_-* &quot;-&quot;??_-;_-@"/>
    <numFmt numFmtId="174" formatCode="#,##0_ ;[Red]\-#,##0\ "/>
    <numFmt numFmtId="175" formatCode="_-* #,##0.0000_-;\-* #,##0.0000_-;_-* &quot;-&quot;??_-;_-@"/>
    <numFmt numFmtId="176" formatCode="_-* #,##0.00000_-;\-* #,##0.00000_-;_-* &quot;-&quot;??.00000_-;_-@"/>
    <numFmt numFmtId="177" formatCode="_-* #,##0.0000000_-;\-* #,##0.0000000_-;_-* &quot;-&quot;??.0000000_-;_-@"/>
    <numFmt numFmtId="178" formatCode="_-* #,##0.00000000_-;\-* #,##0.00000000_-;_-* &quot;-&quot;??.00000000_-;_-@"/>
    <numFmt numFmtId="179" formatCode="_(* #,##0.000_);_(* \(#,##0.000\);_(* &quot;-&quot;_);_(@_)"/>
    <numFmt numFmtId="180" formatCode="#,##0.0000"/>
    <numFmt numFmtId="181" formatCode="_(* #,##0.000_);_(* \(#,##0.000\);_(* &quot;-&quot;???_);_(@_)"/>
    <numFmt numFmtId="182" formatCode="_-* #,##0.000_-;\-* #,##0.000_-;_-* &quot;-&quot;???_-;_-@"/>
    <numFmt numFmtId="183" formatCode="0.0000000%"/>
    <numFmt numFmtId="184" formatCode="_(* #,##0_);_(* \(#,##0\);_(* &quot;-&quot;???_);_(@_)"/>
    <numFmt numFmtId="185" formatCode="_(* #,##0.0000_);_(* \(#,##0.0000\);_(* &quot;-&quot;????_);_(@_)"/>
    <numFmt numFmtId="186" formatCode="_(* #,##0.00_);_(* \(#,##0.00\);_(* &quot;-&quot;???_);_(@_)"/>
    <numFmt numFmtId="187" formatCode="_-* #,##0_-;\-* #,##0_-;_-* &quot;-&quot;??_-;_-@_-"/>
    <numFmt numFmtId="188" formatCode="0.000"/>
    <numFmt numFmtId="189" formatCode="_-* #,##0.000_-;\-* #,##0.000_-;_-* &quot;-&quot;??_-;_-@_-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bad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4472C4"/>
      <name val="Calibri"/>
      <family val="2"/>
    </font>
    <font>
      <b/>
      <sz val="11"/>
      <color rgb="FF70AD47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i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aj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aj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aj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i/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0" fontId="3" fillId="0" borderId="1"/>
    <xf numFmtId="165" fontId="3" fillId="0" borderId="1" applyFont="0" applyFill="0" applyBorder="0" applyAlignment="0" applyProtection="0"/>
    <xf numFmtId="166" fontId="3" fillId="0" borderId="1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08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17" fontId="4" fillId="0" borderId="0" xfId="0" applyNumberFormat="1" applyFont="1"/>
    <xf numFmtId="167" fontId="4" fillId="0" borderId="0" xfId="0" applyNumberFormat="1" applyFont="1"/>
    <xf numFmtId="0" fontId="4" fillId="3" borderId="1" xfId="0" applyFont="1" applyFill="1" applyBorder="1"/>
    <xf numFmtId="17" fontId="4" fillId="3" borderId="1" xfId="0" applyNumberFormat="1" applyFont="1" applyFill="1" applyBorder="1"/>
    <xf numFmtId="167" fontId="4" fillId="3" borderId="1" xfId="0" applyNumberFormat="1" applyFont="1" applyFill="1" applyBorder="1"/>
    <xf numFmtId="17" fontId="4" fillId="4" borderId="1" xfId="0" applyNumberFormat="1" applyFont="1" applyFill="1" applyBorder="1"/>
    <xf numFmtId="0" fontId="4" fillId="4" borderId="1" xfId="0" applyFont="1" applyFill="1" applyBorder="1"/>
    <xf numFmtId="167" fontId="4" fillId="4" borderId="1" xfId="0" applyNumberFormat="1" applyFont="1" applyFill="1" applyBorder="1"/>
    <xf numFmtId="0" fontId="5" fillId="0" borderId="0" xfId="0" applyFont="1"/>
    <xf numFmtId="168" fontId="4" fillId="0" borderId="0" xfId="0" applyNumberFormat="1" applyFont="1" applyAlignment="1">
      <alignment horizontal="right"/>
    </xf>
    <xf numFmtId="168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0" fontId="6" fillId="6" borderId="1" xfId="0" applyFont="1" applyFill="1" applyBorder="1"/>
    <xf numFmtId="0" fontId="4" fillId="5" borderId="1" xfId="0" applyFont="1" applyFill="1" applyBorder="1"/>
    <xf numFmtId="169" fontId="4" fillId="5" borderId="1" xfId="0" applyNumberFormat="1" applyFont="1" applyFill="1" applyBorder="1"/>
    <xf numFmtId="165" fontId="4" fillId="5" borderId="1" xfId="0" applyNumberFormat="1" applyFont="1" applyFill="1" applyBorder="1"/>
    <xf numFmtId="169" fontId="4" fillId="3" borderId="1" xfId="0" applyNumberFormat="1" applyFont="1" applyFill="1" applyBorder="1"/>
    <xf numFmtId="169" fontId="4" fillId="4" borderId="1" xfId="0" applyNumberFormat="1" applyFont="1" applyFill="1" applyBorder="1"/>
    <xf numFmtId="0" fontId="7" fillId="0" borderId="0" xfId="0" applyFont="1"/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0" fontId="8" fillId="6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" fontId="7" fillId="0" borderId="0" xfId="0" applyNumberFormat="1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0" fontId="4" fillId="6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171" fontId="7" fillId="3" borderId="1" xfId="0" applyNumberFormat="1" applyFont="1" applyFill="1" applyBorder="1" applyAlignment="1">
      <alignment horizontal="center" vertical="center"/>
    </xf>
    <xf numFmtId="17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71" fontId="7" fillId="4" borderId="1" xfId="0" applyNumberFormat="1" applyFont="1" applyFill="1" applyBorder="1" applyAlignment="1">
      <alignment horizontal="center" vertical="center"/>
    </xf>
    <xf numFmtId="17" fontId="7" fillId="3" borderId="1" xfId="0" applyNumberFormat="1" applyFont="1" applyFill="1" applyBorder="1"/>
    <xf numFmtId="0" fontId="7" fillId="0" borderId="0" xfId="0" applyFont="1" applyAlignment="1">
      <alignment vertical="center"/>
    </xf>
    <xf numFmtId="0" fontId="4" fillId="6" borderId="1" xfId="0" applyFont="1" applyFill="1" applyBorder="1"/>
    <xf numFmtId="17" fontId="4" fillId="6" borderId="1" xfId="0" applyNumberFormat="1" applyFont="1" applyFill="1" applyBorder="1"/>
    <xf numFmtId="0" fontId="4" fillId="0" borderId="2" xfId="0" applyFont="1" applyBorder="1"/>
    <xf numFmtId="172" fontId="4" fillId="5" borderId="1" xfId="0" applyNumberFormat="1" applyFont="1" applyFill="1" applyBorder="1"/>
    <xf numFmtId="0" fontId="6" fillId="5" borderId="1" xfId="0" applyFont="1" applyFill="1" applyBorder="1" applyAlignment="1">
      <alignment horizontal="left"/>
    </xf>
    <xf numFmtId="172" fontId="4" fillId="4" borderId="1" xfId="0" applyNumberFormat="1" applyFont="1" applyFill="1" applyBorder="1"/>
    <xf numFmtId="172" fontId="6" fillId="5" borderId="1" xfId="0" applyNumberFormat="1" applyFont="1" applyFill="1" applyBorder="1"/>
    <xf numFmtId="10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172" fontId="6" fillId="5" borderId="1" xfId="0" applyNumberFormat="1" applyFont="1" applyFill="1" applyBorder="1" applyAlignment="1">
      <alignment horizontal="center"/>
    </xf>
    <xf numFmtId="0" fontId="4" fillId="5" borderId="1" xfId="0" quotePrefix="1" applyFont="1" applyFill="1" applyBorder="1"/>
    <xf numFmtId="9" fontId="4" fillId="4" borderId="1" xfId="0" applyNumberFormat="1" applyFont="1" applyFill="1" applyBorder="1"/>
    <xf numFmtId="173" fontId="4" fillId="4" borderId="1" xfId="0" applyNumberFormat="1" applyFont="1" applyFill="1" applyBorder="1"/>
    <xf numFmtId="174" fontId="4" fillId="5" borderId="1" xfId="0" applyNumberFormat="1" applyFont="1" applyFill="1" applyBorder="1"/>
    <xf numFmtId="172" fontId="4" fillId="5" borderId="1" xfId="0" applyNumberFormat="1" applyFont="1" applyFill="1" applyBorder="1" applyAlignment="1">
      <alignment horizontal="right"/>
    </xf>
    <xf numFmtId="174" fontId="6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174" fontId="6" fillId="5" borderId="1" xfId="0" applyNumberFormat="1" applyFont="1" applyFill="1" applyBorder="1"/>
    <xf numFmtId="0" fontId="6" fillId="5" borderId="3" xfId="0" applyFont="1" applyFill="1" applyBorder="1"/>
    <xf numFmtId="174" fontId="6" fillId="5" borderId="3" xfId="0" applyNumberFormat="1" applyFont="1" applyFill="1" applyBorder="1"/>
    <xf numFmtId="174" fontId="4" fillId="5" borderId="3" xfId="0" applyNumberFormat="1" applyFont="1" applyFill="1" applyBorder="1"/>
    <xf numFmtId="9" fontId="4" fillId="5" borderId="1" xfId="0" applyNumberFormat="1" applyFont="1" applyFill="1" applyBorder="1"/>
    <xf numFmtId="9" fontId="6" fillId="5" borderId="1" xfId="0" applyNumberFormat="1" applyFont="1" applyFill="1" applyBorder="1"/>
    <xf numFmtId="9" fontId="9" fillId="4" borderId="1" xfId="0" applyNumberFormat="1" applyFont="1" applyFill="1" applyBorder="1"/>
    <xf numFmtId="172" fontId="4" fillId="5" borderId="3" xfId="0" applyNumberFormat="1" applyFont="1" applyFill="1" applyBorder="1"/>
    <xf numFmtId="9" fontId="9" fillId="5" borderId="1" xfId="0" applyNumberFormat="1" applyFont="1" applyFill="1" applyBorder="1" applyAlignment="1">
      <alignment horizontal="left"/>
    </xf>
    <xf numFmtId="38" fontId="4" fillId="5" borderId="1" xfId="0" applyNumberFormat="1" applyFont="1" applyFill="1" applyBorder="1"/>
    <xf numFmtId="0" fontId="6" fillId="0" borderId="0" xfId="0" applyFont="1" applyAlignment="1">
      <alignment wrapText="1"/>
    </xf>
    <xf numFmtId="0" fontId="11" fillId="9" borderId="0" xfId="0" applyFont="1" applyFill="1" applyAlignment="1">
      <alignment horizontal="center" wrapText="1"/>
    </xf>
    <xf numFmtId="0" fontId="12" fillId="0" borderId="0" xfId="0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0" borderId="0" xfId="0" applyFont="1" applyAlignment="1">
      <alignment horizontal="center" wrapText="1"/>
    </xf>
    <xf numFmtId="0" fontId="11" fillId="9" borderId="4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2" fillId="2" borderId="0" xfId="0" applyFont="1" applyFill="1"/>
    <xf numFmtId="0" fontId="12" fillId="9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3" fillId="2" borderId="0" xfId="0" applyFont="1" applyFill="1"/>
    <xf numFmtId="0" fontId="13" fillId="9" borderId="0" xfId="0" applyFont="1" applyFill="1"/>
    <xf numFmtId="0" fontId="6" fillId="0" borderId="0" xfId="0" applyFont="1"/>
    <xf numFmtId="0" fontId="10" fillId="0" borderId="0" xfId="0" applyFont="1"/>
    <xf numFmtId="0" fontId="10" fillId="2" borderId="0" xfId="0" applyFont="1" applyFill="1"/>
    <xf numFmtId="0" fontId="11" fillId="9" borderId="0" xfId="0" applyFont="1" applyFill="1"/>
    <xf numFmtId="0" fontId="11" fillId="0" borderId="0" xfId="0" applyFont="1"/>
    <xf numFmtId="0" fontId="11" fillId="9" borderId="4" xfId="0" applyFont="1" applyFill="1" applyBorder="1"/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4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/>
    </xf>
    <xf numFmtId="10" fontId="4" fillId="2" borderId="0" xfId="0" applyNumberFormat="1" applyFont="1" applyFill="1" applyAlignment="1">
      <alignment horizontal="center"/>
    </xf>
    <xf numFmtId="9" fontId="4" fillId="9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49" fontId="4" fillId="2" borderId="0" xfId="0" applyNumberFormat="1" applyFont="1" applyFill="1" applyAlignment="1">
      <alignment horizontal="center"/>
    </xf>
    <xf numFmtId="49" fontId="4" fillId="9" borderId="0" xfId="0" applyNumberFormat="1" applyFont="1" applyFill="1" applyAlignment="1">
      <alignment horizontal="center"/>
    </xf>
    <xf numFmtId="20" fontId="4" fillId="0" borderId="0" xfId="0" applyNumberFormat="1" applyFont="1" applyAlignment="1">
      <alignment horizontal="center"/>
    </xf>
    <xf numFmtId="20" fontId="4" fillId="9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2" fillId="2" borderId="0" xfId="0" applyNumberFormat="1" applyFont="1" applyFill="1" applyAlignment="1">
      <alignment horizontal="center"/>
    </xf>
    <xf numFmtId="9" fontId="12" fillId="9" borderId="0" xfId="0" applyNumberFormat="1" applyFont="1" applyFill="1" applyAlignment="1">
      <alignment horizontal="center"/>
    </xf>
    <xf numFmtId="0" fontId="11" fillId="9" borderId="0" xfId="0" applyFont="1" applyFill="1" applyAlignment="1">
      <alignment wrapText="1"/>
    </xf>
    <xf numFmtId="0" fontId="11" fillId="0" borderId="0" xfId="0" applyFont="1" applyAlignment="1">
      <alignment wrapText="1"/>
    </xf>
    <xf numFmtId="9" fontId="4" fillId="9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6" fillId="10" borderId="1" xfId="0" applyFont="1" applyFill="1" applyBorder="1"/>
    <xf numFmtId="0" fontId="6" fillId="0" borderId="5" xfId="0" applyFont="1" applyBorder="1"/>
    <xf numFmtId="0" fontId="4" fillId="11" borderId="0" xfId="0" applyFont="1" applyFill="1"/>
    <xf numFmtId="0" fontId="4" fillId="12" borderId="1" xfId="0" applyFont="1" applyFill="1" applyBorder="1"/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69" fontId="4" fillId="0" borderId="0" xfId="0" applyNumberFormat="1" applyFont="1" applyAlignment="1">
      <alignment horizontal="right"/>
    </xf>
    <xf numFmtId="0" fontId="4" fillId="11" borderId="1" xfId="0" applyFont="1" applyFill="1" applyBorder="1"/>
    <xf numFmtId="0" fontId="4" fillId="11" borderId="0" xfId="0" applyFont="1" applyFill="1" applyAlignment="1">
      <alignment horizontal="right"/>
    </xf>
    <xf numFmtId="170" fontId="4" fillId="11" borderId="0" xfId="0" applyNumberFormat="1" applyFont="1" applyFill="1" applyAlignment="1">
      <alignment horizontal="right"/>
    </xf>
    <xf numFmtId="175" fontId="4" fillId="11" borderId="0" xfId="0" applyNumberFormat="1" applyFont="1" applyFill="1" applyAlignment="1">
      <alignment horizontal="right"/>
    </xf>
    <xf numFmtId="0" fontId="4" fillId="4" borderId="0" xfId="0" applyFont="1" applyFill="1"/>
    <xf numFmtId="170" fontId="4" fillId="11" borderId="0" xfId="0" applyNumberFormat="1" applyFont="1" applyFill="1"/>
    <xf numFmtId="175" fontId="4" fillId="11" borderId="0" xfId="0" applyNumberFormat="1" applyFont="1" applyFill="1"/>
    <xf numFmtId="172" fontId="4" fillId="11" borderId="0" xfId="0" applyNumberFormat="1" applyFont="1" applyFill="1"/>
    <xf numFmtId="177" fontId="4" fillId="11" borderId="0" xfId="0" applyNumberFormat="1" applyFont="1" applyFill="1"/>
    <xf numFmtId="178" fontId="4" fillId="11" borderId="0" xfId="0" applyNumberFormat="1" applyFont="1" applyFill="1"/>
    <xf numFmtId="176" fontId="4" fillId="11" borderId="0" xfId="0" applyNumberFormat="1" applyFont="1" applyFill="1"/>
    <xf numFmtId="172" fontId="4" fillId="0" borderId="0" xfId="0" applyNumberFormat="1" applyFont="1"/>
    <xf numFmtId="179" fontId="4" fillId="4" borderId="0" xfId="0" applyNumberFormat="1" applyFont="1" applyFill="1"/>
    <xf numFmtId="179" fontId="4" fillId="0" borderId="0" xfId="0" applyNumberFormat="1" applyFont="1"/>
    <xf numFmtId="179" fontId="4" fillId="0" borderId="1" xfId="0" applyNumberFormat="1" applyFont="1" applyBorder="1"/>
    <xf numFmtId="179" fontId="4" fillId="4" borderId="1" xfId="0" applyNumberFormat="1" applyFont="1" applyFill="1" applyBorder="1"/>
    <xf numFmtId="180" fontId="4" fillId="0" borderId="0" xfId="0" applyNumberFormat="1" applyFont="1"/>
    <xf numFmtId="181" fontId="4" fillId="0" borderId="0" xfId="0" applyNumberFormat="1" applyFont="1"/>
    <xf numFmtId="180" fontId="4" fillId="4" borderId="1" xfId="0" applyNumberFormat="1" applyFont="1" applyFill="1" applyBorder="1"/>
    <xf numFmtId="181" fontId="4" fillId="4" borderId="1" xfId="0" applyNumberFormat="1" applyFont="1" applyFill="1" applyBorder="1"/>
    <xf numFmtId="0" fontId="4" fillId="12" borderId="0" xfId="0" applyFont="1" applyFill="1"/>
    <xf numFmtId="180" fontId="4" fillId="0" borderId="1" xfId="0" applyNumberFormat="1" applyFont="1" applyBorder="1"/>
    <xf numFmtId="181" fontId="4" fillId="11" borderId="0" xfId="0" applyNumberFormat="1" applyFont="1" applyFill="1"/>
    <xf numFmtId="180" fontId="4" fillId="11" borderId="0" xfId="0" applyNumberFormat="1" applyFont="1" applyFill="1"/>
    <xf numFmtId="182" fontId="4" fillId="11" borderId="0" xfId="0" applyNumberFormat="1" applyFont="1" applyFill="1"/>
    <xf numFmtId="3" fontId="4" fillId="0" borderId="0" xfId="0" applyNumberFormat="1" applyFont="1"/>
    <xf numFmtId="165" fontId="4" fillId="0" borderId="0" xfId="0" applyNumberFormat="1" applyFont="1"/>
    <xf numFmtId="184" fontId="4" fillId="0" borderId="0" xfId="0" applyNumberFormat="1" applyFont="1"/>
    <xf numFmtId="165" fontId="6" fillId="0" borderId="6" xfId="0" applyNumberFormat="1" applyFont="1" applyBorder="1"/>
    <xf numFmtId="165" fontId="6" fillId="0" borderId="5" xfId="0" applyNumberFormat="1" applyFont="1" applyBorder="1"/>
    <xf numFmtId="185" fontId="4" fillId="0" borderId="0" xfId="0" applyNumberFormat="1" applyFont="1"/>
    <xf numFmtId="180" fontId="4" fillId="13" borderId="0" xfId="0" applyNumberFormat="1" applyFont="1" applyFill="1"/>
    <xf numFmtId="0" fontId="4" fillId="14" borderId="0" xfId="0" applyFont="1" applyFill="1"/>
    <xf numFmtId="181" fontId="4" fillId="14" borderId="0" xfId="0" applyNumberFormat="1" applyFont="1" applyFill="1"/>
    <xf numFmtId="3" fontId="4" fillId="14" borderId="0" xfId="0" applyNumberFormat="1" applyFont="1" applyFill="1"/>
    <xf numFmtId="0" fontId="0" fillId="14" borderId="0" xfId="0" applyFill="1"/>
    <xf numFmtId="165" fontId="4" fillId="14" borderId="0" xfId="0" applyNumberFormat="1" applyFont="1" applyFill="1"/>
    <xf numFmtId="0" fontId="16" fillId="14" borderId="0" xfId="0" applyFont="1" applyFill="1"/>
    <xf numFmtId="183" fontId="9" fillId="14" borderId="0" xfId="0" applyNumberFormat="1" applyFont="1" applyFill="1"/>
    <xf numFmtId="171" fontId="9" fillId="14" borderId="0" xfId="0" applyNumberFormat="1" applyFont="1" applyFill="1" applyAlignment="1">
      <alignment horizontal="right"/>
    </xf>
    <xf numFmtId="165" fontId="9" fillId="14" borderId="0" xfId="0" applyNumberFormat="1" applyFont="1" applyFill="1"/>
    <xf numFmtId="10" fontId="9" fillId="14" borderId="0" xfId="0" applyNumberFormat="1" applyFont="1" applyFill="1"/>
    <xf numFmtId="181" fontId="4" fillId="0" borderId="1" xfId="0" applyNumberFormat="1" applyFont="1" applyBorder="1"/>
    <xf numFmtId="0" fontId="6" fillId="9" borderId="5" xfId="0" applyFont="1" applyFill="1" applyBorder="1" applyAlignment="1">
      <alignment horizontal="right"/>
    </xf>
    <xf numFmtId="10" fontId="4" fillId="0" borderId="0" xfId="0" applyNumberFormat="1" applyFont="1" applyAlignment="1">
      <alignment horizontal="right"/>
    </xf>
    <xf numFmtId="0" fontId="15" fillId="14" borderId="0" xfId="0" applyFont="1" applyFill="1" applyAlignment="1">
      <alignment horizontal="left" indent="2"/>
    </xf>
    <xf numFmtId="181" fontId="17" fillId="15" borderId="1" xfId="1" applyNumberFormat="1" applyFont="1" applyFill="1"/>
    <xf numFmtId="165" fontId="18" fillId="15" borderId="1" xfId="2" applyFont="1" applyFill="1"/>
    <xf numFmtId="0" fontId="3" fillId="15" borderId="1" xfId="1" applyFill="1" applyAlignment="1">
      <alignment horizontal="left"/>
    </xf>
    <xf numFmtId="0" fontId="3" fillId="15" borderId="1" xfId="1" applyFill="1"/>
    <xf numFmtId="165" fontId="0" fillId="15" borderId="1" xfId="2" applyFont="1" applyFill="1"/>
    <xf numFmtId="167" fontId="0" fillId="15" borderId="1" xfId="2" applyNumberFormat="1" applyFont="1" applyFill="1"/>
    <xf numFmtId="181" fontId="19" fillId="15" borderId="1" xfId="1" applyNumberFormat="1" applyFont="1" applyFill="1" applyAlignment="1">
      <alignment horizontal="left" indent="2"/>
    </xf>
    <xf numFmtId="165" fontId="20" fillId="15" borderId="1" xfId="2" applyFont="1" applyFill="1"/>
    <xf numFmtId="166" fontId="3" fillId="15" borderId="1" xfId="1" applyNumberFormat="1" applyFill="1"/>
    <xf numFmtId="0" fontId="20" fillId="15" borderId="1" xfId="1" applyFont="1" applyFill="1"/>
    <xf numFmtId="0" fontId="20" fillId="13" borderId="1" xfId="1" applyFont="1" applyFill="1"/>
    <xf numFmtId="0" fontId="20" fillId="0" borderId="1" xfId="1" applyFont="1"/>
    <xf numFmtId="9" fontId="20" fillId="15" borderId="1" xfId="1" applyNumberFormat="1" applyFont="1" applyFill="1"/>
    <xf numFmtId="181" fontId="21" fillId="15" borderId="1" xfId="1" applyNumberFormat="1" applyFont="1" applyFill="1" applyAlignment="1">
      <alignment horizontal="left" indent="2"/>
    </xf>
    <xf numFmtId="165" fontId="17" fillId="15" borderId="1" xfId="2" applyFont="1" applyFill="1" applyAlignment="1">
      <alignment vertical="top"/>
    </xf>
    <xf numFmtId="186" fontId="19" fillId="0" borderId="1" xfId="1" applyNumberFormat="1" applyFont="1" applyAlignment="1">
      <alignment horizontal="left" indent="2"/>
    </xf>
    <xf numFmtId="10" fontId="20" fillId="15" borderId="1" xfId="1" applyNumberFormat="1" applyFont="1" applyFill="1"/>
    <xf numFmtId="0" fontId="19" fillId="15" borderId="1" xfId="1" applyFont="1" applyFill="1" applyAlignment="1">
      <alignment horizontal="left" indent="2"/>
    </xf>
    <xf numFmtId="3" fontId="20" fillId="15" borderId="1" xfId="1" applyNumberFormat="1" applyFont="1" applyFill="1"/>
    <xf numFmtId="0" fontId="22" fillId="15" borderId="1" xfId="1" applyFont="1" applyFill="1" applyAlignment="1">
      <alignment horizontal="left" indent="2"/>
    </xf>
    <xf numFmtId="165" fontId="18" fillId="15" borderId="1" xfId="1" applyNumberFormat="1" applyFont="1" applyFill="1"/>
    <xf numFmtId="187" fontId="18" fillId="15" borderId="1" xfId="3" applyNumberFormat="1" applyFont="1" applyFill="1"/>
    <xf numFmtId="3" fontId="18" fillId="15" borderId="1" xfId="1" applyNumberFormat="1" applyFont="1" applyFill="1"/>
    <xf numFmtId="165" fontId="20" fillId="15" borderId="1" xfId="1" applyNumberFormat="1" applyFont="1" applyFill="1"/>
    <xf numFmtId="0" fontId="18" fillId="15" borderId="1" xfId="1" applyFont="1" applyFill="1"/>
    <xf numFmtId="0" fontId="24" fillId="16" borderId="7" xfId="0" applyFont="1" applyFill="1" applyBorder="1"/>
    <xf numFmtId="0" fontId="13" fillId="0" borderId="8" xfId="0" applyFont="1" applyBorder="1"/>
    <xf numFmtId="0" fontId="13" fillId="0" borderId="0" xfId="0" applyFont="1"/>
    <xf numFmtId="0" fontId="24" fillId="0" borderId="9" xfId="0" applyFont="1" applyBorder="1"/>
    <xf numFmtId="10" fontId="25" fillId="0" borderId="10" xfId="0" applyNumberFormat="1" applyFont="1" applyBorder="1"/>
    <xf numFmtId="0" fontId="25" fillId="0" borderId="0" xfId="0" applyFont="1"/>
    <xf numFmtId="164" fontId="25" fillId="0" borderId="10" xfId="0" applyNumberFormat="1" applyFont="1" applyBorder="1"/>
    <xf numFmtId="9" fontId="25" fillId="0" borderId="0" xfId="0" applyNumberFormat="1" applyFont="1"/>
    <xf numFmtId="0" fontId="26" fillId="0" borderId="11" xfId="0" applyFont="1" applyBorder="1"/>
    <xf numFmtId="0" fontId="13" fillId="0" borderId="12" xfId="0" applyFont="1" applyBorder="1"/>
    <xf numFmtId="10" fontId="13" fillId="0" borderId="0" xfId="0" applyNumberFormat="1" applyFont="1"/>
    <xf numFmtId="0" fontId="26" fillId="0" borderId="0" xfId="0" applyFont="1"/>
    <xf numFmtId="0" fontId="3" fillId="17" borderId="1" xfId="1" applyFill="1" applyAlignment="1">
      <alignment horizontal="left"/>
    </xf>
    <xf numFmtId="0" fontId="6" fillId="5" borderId="2" xfId="0" applyFont="1" applyFill="1" applyBorder="1"/>
    <xf numFmtId="0" fontId="4" fillId="18" borderId="1" xfId="0" applyFont="1" applyFill="1" applyBorder="1" applyAlignment="1">
      <alignment wrapText="1" readingOrder="1"/>
    </xf>
    <xf numFmtId="0" fontId="4" fillId="18" borderId="2" xfId="0" applyFont="1" applyFill="1" applyBorder="1" applyAlignment="1">
      <alignment wrapText="1" readingOrder="1"/>
    </xf>
    <xf numFmtId="0" fontId="30" fillId="15" borderId="0" xfId="0" applyFont="1" applyFill="1" applyAlignment="1">
      <alignment horizontal="left" vertical="center"/>
    </xf>
    <xf numFmtId="0" fontId="29" fillId="5" borderId="13" xfId="0" applyFont="1" applyFill="1" applyBorder="1" applyAlignment="1">
      <alignment horizontal="left" vertical="center"/>
    </xf>
    <xf numFmtId="0" fontId="31" fillId="5" borderId="13" xfId="0" applyFont="1" applyFill="1" applyBorder="1" applyAlignment="1">
      <alignment horizontal="right" vertical="center" wrapText="1"/>
    </xf>
    <xf numFmtId="0" fontId="30" fillId="5" borderId="14" xfId="0" applyFont="1" applyFill="1" applyBorder="1" applyAlignment="1">
      <alignment vertical="center"/>
    </xf>
    <xf numFmtId="3" fontId="30" fillId="19" borderId="14" xfId="0" applyNumberFormat="1" applyFont="1" applyFill="1" applyBorder="1" applyAlignment="1">
      <alignment vertical="center"/>
    </xf>
    <xf numFmtId="0" fontId="30" fillId="0" borderId="15" xfId="0" applyFont="1" applyBorder="1" applyAlignment="1">
      <alignment vertical="center"/>
    </xf>
    <xf numFmtId="3" fontId="31" fillId="19" borderId="14" xfId="0" applyNumberFormat="1" applyFont="1" applyFill="1" applyBorder="1" applyAlignment="1">
      <alignment vertical="center"/>
    </xf>
    <xf numFmtId="0" fontId="31" fillId="5" borderId="13" xfId="0" applyFont="1" applyFill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30" fillId="15" borderId="1" xfId="0" applyFont="1" applyFill="1" applyBorder="1" applyAlignment="1">
      <alignment horizontal="left" vertical="center"/>
    </xf>
    <xf numFmtId="0" fontId="30" fillId="15" borderId="4" xfId="0" applyFont="1" applyFill="1" applyBorder="1" applyAlignment="1">
      <alignment horizontal="left" vertical="center"/>
    </xf>
    <xf numFmtId="0" fontId="30" fillId="15" borderId="4" xfId="0" applyFont="1" applyFill="1" applyBorder="1" applyAlignment="1">
      <alignment horizontal="right" vertical="center"/>
    </xf>
    <xf numFmtId="0" fontId="30" fillId="15" borderId="17" xfId="0" applyFont="1" applyFill="1" applyBorder="1" applyAlignment="1">
      <alignment horizontal="right" vertical="center"/>
    </xf>
    <xf numFmtId="165" fontId="30" fillId="15" borderId="4" xfId="0" applyNumberFormat="1" applyFont="1" applyFill="1" applyBorder="1" applyAlignment="1">
      <alignment horizontal="right" vertical="center"/>
    </xf>
    <xf numFmtId="0" fontId="31" fillId="15" borderId="4" xfId="0" applyFont="1" applyFill="1" applyBorder="1" applyAlignment="1">
      <alignment horizontal="left" vertical="center"/>
    </xf>
    <xf numFmtId="165" fontId="31" fillId="15" borderId="4" xfId="0" applyNumberFormat="1" applyFont="1" applyFill="1" applyBorder="1" applyAlignment="1">
      <alignment horizontal="right" vertical="center"/>
    </xf>
    <xf numFmtId="165" fontId="30" fillId="15" borderId="4" xfId="0" applyNumberFormat="1" applyFont="1" applyFill="1" applyBorder="1" applyAlignment="1">
      <alignment horizontal="left" vertical="center"/>
    </xf>
    <xf numFmtId="165" fontId="31" fillId="15" borderId="4" xfId="0" applyNumberFormat="1" applyFont="1" applyFill="1" applyBorder="1" applyAlignment="1">
      <alignment horizontal="left" vertical="center"/>
    </xf>
    <xf numFmtId="0" fontId="30" fillId="15" borderId="16" xfId="0" applyFont="1" applyFill="1" applyBorder="1" applyAlignment="1">
      <alignment horizontal="left" vertical="center"/>
    </xf>
    <xf numFmtId="0" fontId="31" fillId="15" borderId="16" xfId="0" applyFont="1" applyFill="1" applyBorder="1" applyAlignment="1">
      <alignment horizontal="left" vertical="center"/>
    </xf>
    <xf numFmtId="188" fontId="30" fillId="15" borderId="4" xfId="0" applyNumberFormat="1" applyFont="1" applyFill="1" applyBorder="1" applyAlignment="1">
      <alignment horizontal="right" vertical="center"/>
    </xf>
    <xf numFmtId="1" fontId="30" fillId="15" borderId="4" xfId="0" applyNumberFormat="1" applyFont="1" applyFill="1" applyBorder="1" applyAlignment="1">
      <alignment horizontal="right" vertical="center"/>
    </xf>
    <xf numFmtId="0" fontId="3" fillId="15" borderId="0" xfId="1" applyFill="1" applyBorder="1"/>
    <xf numFmtId="165" fontId="17" fillId="15" borderId="0" xfId="2" applyFont="1" applyFill="1" applyBorder="1" applyAlignment="1">
      <alignment vertical="top"/>
    </xf>
    <xf numFmtId="3" fontId="18" fillId="15" borderId="0" xfId="1" applyNumberFormat="1" applyFont="1" applyFill="1" applyBorder="1"/>
    <xf numFmtId="0" fontId="3" fillId="15" borderId="0" xfId="1" applyFill="1" applyBorder="1" applyAlignment="1">
      <alignment horizontal="left"/>
    </xf>
    <xf numFmtId="165" fontId="0" fillId="15" borderId="0" xfId="2" applyFont="1" applyFill="1" applyBorder="1"/>
    <xf numFmtId="167" fontId="0" fillId="15" borderId="0" xfId="2" applyNumberFormat="1" applyFont="1" applyFill="1" applyBorder="1"/>
    <xf numFmtId="181" fontId="19" fillId="15" borderId="0" xfId="1" applyNumberFormat="1" applyFont="1" applyFill="1" applyBorder="1" applyAlignment="1">
      <alignment horizontal="left" indent="2"/>
    </xf>
    <xf numFmtId="9" fontId="20" fillId="15" borderId="0" xfId="5" applyFont="1" applyFill="1"/>
    <xf numFmtId="43" fontId="20" fillId="15" borderId="0" xfId="4" applyFont="1" applyFill="1"/>
    <xf numFmtId="187" fontId="20" fillId="15" borderId="0" xfId="4" applyNumberFormat="1" applyFont="1" applyFill="1"/>
    <xf numFmtId="3" fontId="20" fillId="15" borderId="0" xfId="1" applyNumberFormat="1" applyFont="1" applyFill="1" applyBorder="1"/>
    <xf numFmtId="0" fontId="20" fillId="13" borderId="0" xfId="1" applyFont="1" applyFill="1" applyBorder="1"/>
    <xf numFmtId="0" fontId="22" fillId="15" borderId="0" xfId="1" applyFont="1" applyFill="1" applyBorder="1" applyAlignment="1">
      <alignment horizontal="left" indent="2"/>
    </xf>
    <xf numFmtId="10" fontId="20" fillId="15" borderId="0" xfId="1" applyNumberFormat="1" applyFont="1" applyFill="1" applyBorder="1"/>
    <xf numFmtId="9" fontId="12" fillId="9" borderId="0" xfId="5" applyFont="1" applyFill="1"/>
    <xf numFmtId="0" fontId="0" fillId="15" borderId="0" xfId="0" applyFill="1"/>
    <xf numFmtId="0" fontId="25" fillId="15" borderId="0" xfId="0" applyFont="1" applyFill="1"/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21" fillId="13" borderId="1" xfId="0" applyFont="1" applyFill="1" applyBorder="1"/>
    <xf numFmtId="0" fontId="21" fillId="13" borderId="19" xfId="0" applyFont="1" applyFill="1" applyBorder="1"/>
    <xf numFmtId="0" fontId="21" fillId="13" borderId="20" xfId="0" applyFont="1" applyFill="1" applyBorder="1"/>
    <xf numFmtId="0" fontId="9" fillId="15" borderId="0" xfId="0" applyFont="1" applyFill="1"/>
    <xf numFmtId="0" fontId="9" fillId="18" borderId="1" xfId="0" applyFont="1" applyFill="1" applyBorder="1" applyAlignment="1">
      <alignment wrapText="1" readingOrder="1"/>
    </xf>
    <xf numFmtId="0" fontId="0" fillId="15" borderId="0" xfId="0" applyFill="1" applyAlignment="1">
      <alignment horizontal="center"/>
    </xf>
    <xf numFmtId="0" fontId="2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8" borderId="1" xfId="0" applyFont="1" applyFill="1" applyBorder="1" applyAlignment="1">
      <alignment horizontal="center" wrapText="1" readingOrder="1"/>
    </xf>
    <xf numFmtId="0" fontId="21" fillId="15" borderId="0" xfId="0" applyFont="1" applyFill="1"/>
    <xf numFmtId="0" fontId="24" fillId="0" borderId="21" xfId="0" applyFont="1" applyBorder="1"/>
    <xf numFmtId="0" fontId="24" fillId="0" borderId="23" xfId="0" applyFont="1" applyBorder="1"/>
    <xf numFmtId="0" fontId="24" fillId="16" borderId="25" xfId="0" applyFont="1" applyFill="1" applyBorder="1"/>
    <xf numFmtId="0" fontId="24" fillId="16" borderId="26" xfId="0" applyFont="1" applyFill="1" applyBorder="1"/>
    <xf numFmtId="0" fontId="33" fillId="18" borderId="1" xfId="0" applyFont="1" applyFill="1" applyBorder="1" applyAlignment="1">
      <alignment wrapText="1" readingOrder="1"/>
    </xf>
    <xf numFmtId="0" fontId="33" fillId="18" borderId="1" xfId="0" applyFont="1" applyFill="1" applyBorder="1" applyAlignment="1">
      <alignment horizontal="center" wrapText="1" readingOrder="1"/>
    </xf>
    <xf numFmtId="0" fontId="35" fillId="15" borderId="0" xfId="0" applyFont="1" applyFill="1"/>
    <xf numFmtId="0" fontId="34" fillId="15" borderId="0" xfId="0" applyFont="1" applyFill="1"/>
    <xf numFmtId="187" fontId="21" fillId="13" borderId="19" xfId="4" applyNumberFormat="1" applyFont="1" applyFill="1" applyBorder="1"/>
    <xf numFmtId="0" fontId="9" fillId="15" borderId="1" xfId="0" applyFont="1" applyFill="1" applyBorder="1" applyAlignment="1">
      <alignment wrapText="1" readingOrder="1"/>
    </xf>
    <xf numFmtId="0" fontId="9" fillId="15" borderId="1" xfId="0" applyFont="1" applyFill="1" applyBorder="1" applyAlignment="1">
      <alignment horizontal="center" wrapText="1" readingOrder="1"/>
    </xf>
    <xf numFmtId="0" fontId="21" fillId="15" borderId="1" xfId="0" applyFont="1" applyFill="1" applyBorder="1"/>
    <xf numFmtId="0" fontId="33" fillId="15" borderId="1" xfId="0" applyFont="1" applyFill="1" applyBorder="1" applyAlignment="1">
      <alignment wrapText="1" readingOrder="1"/>
    </xf>
    <xf numFmtId="0" fontId="33" fillId="15" borderId="1" xfId="0" applyFont="1" applyFill="1" applyBorder="1" applyAlignment="1">
      <alignment horizontal="center" wrapText="1" readingOrder="1"/>
    </xf>
    <xf numFmtId="0" fontId="34" fillId="15" borderId="1" xfId="0" applyFont="1" applyFill="1" applyBorder="1"/>
    <xf numFmtId="187" fontId="34" fillId="15" borderId="1" xfId="4" applyNumberFormat="1" applyFont="1" applyFill="1" applyBorder="1"/>
    <xf numFmtId="0" fontId="4" fillId="18" borderId="18" xfId="0" applyFont="1" applyFill="1" applyBorder="1" applyAlignment="1">
      <alignment wrapText="1" readingOrder="1"/>
    </xf>
    <xf numFmtId="172" fontId="4" fillId="5" borderId="27" xfId="0" applyNumberFormat="1" applyFont="1" applyFill="1" applyBorder="1"/>
    <xf numFmtId="187" fontId="34" fillId="15" borderId="0" xfId="4" applyNumberFormat="1" applyFont="1" applyFill="1"/>
    <xf numFmtId="43" fontId="4" fillId="0" borderId="0" xfId="4" applyFont="1"/>
    <xf numFmtId="10" fontId="25" fillId="15" borderId="22" xfId="0" applyNumberFormat="1" applyFont="1" applyFill="1" applyBorder="1" applyAlignment="1">
      <alignment horizontal="right"/>
    </xf>
    <xf numFmtId="174" fontId="25" fillId="15" borderId="22" xfId="4" applyNumberFormat="1" applyFont="1" applyFill="1" applyBorder="1" applyAlignment="1">
      <alignment horizontal="right"/>
    </xf>
    <xf numFmtId="187" fontId="25" fillId="15" borderId="24" xfId="4" applyNumberFormat="1" applyFont="1" applyFill="1" applyBorder="1" applyAlignment="1">
      <alignment horizontal="right"/>
    </xf>
    <xf numFmtId="187" fontId="35" fillId="15" borderId="0" xfId="4" applyNumberFormat="1" applyFont="1" applyFill="1"/>
    <xf numFmtId="187" fontId="33" fillId="15" borderId="0" xfId="4" applyNumberFormat="1" applyFont="1" applyFill="1" applyAlignment="1">
      <alignment horizontal="center"/>
    </xf>
    <xf numFmtId="187" fontId="33" fillId="15" borderId="0" xfId="4" applyNumberFormat="1" applyFont="1" applyFill="1"/>
    <xf numFmtId="187" fontId="32" fillId="15" borderId="0" xfId="4" applyNumberFormat="1" applyFont="1" applyFill="1" applyAlignment="1">
      <alignment horizontal="center"/>
    </xf>
    <xf numFmtId="189" fontId="34" fillId="15" borderId="1" xfId="4" applyNumberFormat="1" applyFont="1" applyFill="1" applyBorder="1"/>
    <xf numFmtId="189" fontId="0" fillId="15" borderId="0" xfId="0" applyNumberFormat="1" applyFill="1"/>
    <xf numFmtId="189" fontId="32" fillId="15" borderId="0" xfId="4" applyNumberFormat="1" applyFont="1" applyFill="1"/>
    <xf numFmtId="187" fontId="0" fillId="15" borderId="0" xfId="0" applyNumberFormat="1" applyFill="1"/>
    <xf numFmtId="171" fontId="4" fillId="5" borderId="1" xfId="5" applyNumberFormat="1" applyFont="1" applyFill="1" applyBorder="1"/>
    <xf numFmtId="10" fontId="4" fillId="0" borderId="0" xfId="0" applyNumberFormat="1" applyFont="1"/>
    <xf numFmtId="0" fontId="6" fillId="0" borderId="0" xfId="0" applyFont="1" applyAlignment="1">
      <alignment wrapText="1"/>
    </xf>
    <xf numFmtId="0" fontId="0" fillId="0" borderId="0" xfId="0"/>
    <xf numFmtId="0" fontId="10" fillId="0" borderId="0" xfId="0" applyFont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0" fontId="6" fillId="0" borderId="0" xfId="0" applyFont="1"/>
    <xf numFmtId="0" fontId="10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0" fontId="1" fillId="0" borderId="0" xfId="0" applyFont="1"/>
  </cellXfs>
  <cellStyles count="6">
    <cellStyle name="Comma" xfId="4" builtinId="3"/>
    <cellStyle name="Comma [0] 2" xfId="2" xr:uid="{F11B6B7F-948C-C74B-8606-AB1261D48051}"/>
    <cellStyle name="Comma 2" xfId="3" xr:uid="{F4FC7958-F18C-C440-B054-426E0F8D62EF}"/>
    <cellStyle name="Normal" xfId="0" builtinId="0"/>
    <cellStyle name="Normal 2" xfId="1" xr:uid="{2A85AFC4-305D-D745-974D-5E806D6B50CF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991607</xdr:colOff>
      <xdr:row>49</xdr:row>
      <xdr:rowOff>177613</xdr:rowOff>
    </xdr:from>
    <xdr:to>
      <xdr:col>15</xdr:col>
      <xdr:colOff>939126</xdr:colOff>
      <xdr:row>67</xdr:row>
      <xdr:rowOff>138733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3F1A8-6B91-D058-834D-C06BDF8E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3813" y="4940113"/>
          <a:ext cx="5382372" cy="3233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15b9ca99e7866d8/Ringkasan%20Outcome-Manfaat%20JICA%20EI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hitungan Nilai Manfaat Final"/>
      <sheetName val="List Manfaat yg Dicari"/>
      <sheetName val="Penjelasan Perhitungan"/>
      <sheetName val="xx"/>
    </sheetNames>
    <sheetDataSet>
      <sheetData sheetId="0"/>
      <sheetData sheetId="1"/>
      <sheetData sheetId="2">
        <row r="12">
          <cell r="E12">
            <v>328571.42857142858</v>
          </cell>
        </row>
        <row r="32">
          <cell r="E32">
            <v>3854227.2727272729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2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3"/>
  <cols>
    <col min="1" max="1" width="7.44140625" customWidth="1"/>
    <col min="2" max="2" width="11" customWidth="1"/>
    <col min="3" max="3" width="14.6640625" customWidth="1"/>
    <col min="4" max="4" width="17.44140625" customWidth="1"/>
    <col min="5" max="5" width="15.33203125" customWidth="1"/>
    <col min="6" max="6" width="16.44140625" customWidth="1"/>
    <col min="7" max="7" width="15.44140625" customWidth="1"/>
    <col min="8" max="8" width="14.6640625" customWidth="1"/>
    <col min="9" max="9" width="17.109375" customWidth="1"/>
    <col min="10" max="11" width="16" customWidth="1"/>
    <col min="12" max="51" width="8.6640625" customWidth="1"/>
    <col min="52" max="75" width="8.6640625" hidden="1" customWidth="1"/>
    <col min="76" max="76" width="17.33203125" customWidth="1"/>
    <col min="77" max="77" width="17" customWidth="1"/>
    <col min="78" max="78" width="17.33203125" customWidth="1"/>
    <col min="79" max="79" width="19.6640625" customWidth="1"/>
    <col min="80" max="80" width="19.44140625" customWidth="1"/>
    <col min="81" max="81" width="19.6640625" customWidth="1"/>
    <col min="82" max="82" width="17.6640625" customWidth="1"/>
    <col min="83" max="83" width="17.44140625" customWidth="1"/>
    <col min="84" max="84" width="17.6640625" customWidth="1"/>
    <col min="85" max="85" width="18.6640625" customWidth="1"/>
    <col min="86" max="86" width="18.44140625" customWidth="1"/>
    <col min="87" max="87" width="18.6640625" customWidth="1"/>
    <col min="88" max="88" width="18" customWidth="1"/>
    <col min="89" max="89" width="17.6640625" customWidth="1"/>
    <col min="90" max="90" width="18" customWidth="1"/>
    <col min="91" max="91" width="17.33203125" customWidth="1"/>
    <col min="92" max="92" width="17" customWidth="1"/>
    <col min="93" max="93" width="17.33203125" customWidth="1"/>
    <col min="94" max="94" width="19.44140625" customWidth="1"/>
    <col min="95" max="95" width="19.109375" customWidth="1"/>
    <col min="96" max="96" width="19.44140625" customWidth="1"/>
    <col min="97" max="97" width="18.44140625" customWidth="1"/>
    <col min="98" max="98" width="18.109375" customWidth="1"/>
    <col min="99" max="102" width="18.44140625" customWidth="1"/>
    <col min="103" max="110" width="8.6640625" hidden="1" customWidth="1"/>
    <col min="111" max="111" width="19.6640625" customWidth="1"/>
    <col min="112" max="112" width="19" customWidth="1"/>
    <col min="113" max="113" width="22.44140625" customWidth="1"/>
    <col min="114" max="114" width="21.6640625" customWidth="1"/>
    <col min="115" max="115" width="20.33203125" customWidth="1"/>
    <col min="116" max="116" width="19.44140625" customWidth="1"/>
    <col min="117" max="117" width="21.44140625" customWidth="1"/>
    <col min="118" max="119" width="20.44140625" customWidth="1"/>
    <col min="120" max="121" width="19.6640625" customWidth="1"/>
    <col min="122" max="122" width="19" customWidth="1"/>
    <col min="123" max="123" width="22.109375" customWidth="1"/>
    <col min="124" max="124" width="21.109375" customWidth="1"/>
    <col min="125" max="125" width="21" customWidth="1"/>
    <col min="126" max="128" width="20.109375" customWidth="1"/>
    <col min="129" max="160" width="8.6640625" customWidth="1"/>
  </cols>
  <sheetData>
    <row r="1" spans="1:160" ht="14.2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</row>
    <row r="2" spans="1:160" ht="14.25" customHeight="1" x14ac:dyDescent="0.3">
      <c r="A2" s="3">
        <v>43800</v>
      </c>
      <c r="B2" s="1" t="s">
        <v>158</v>
      </c>
      <c r="C2" s="1">
        <v>0</v>
      </c>
      <c r="D2" s="1"/>
      <c r="E2" s="1">
        <v>4.5</v>
      </c>
      <c r="F2" s="1">
        <v>7</v>
      </c>
      <c r="G2" s="1">
        <v>4.5</v>
      </c>
      <c r="H2" s="1">
        <v>2</v>
      </c>
      <c r="I2" s="1">
        <v>3</v>
      </c>
      <c r="J2" s="1">
        <v>6</v>
      </c>
      <c r="K2" s="4">
        <f t="shared" ref="K2:K4" si="0">AVERAGE(E2:J2)</f>
        <v>4.5</v>
      </c>
      <c r="L2" s="1">
        <v>0</v>
      </c>
      <c r="M2" s="1"/>
      <c r="N2" s="1">
        <v>5</v>
      </c>
      <c r="O2" s="1">
        <v>6</v>
      </c>
      <c r="P2" s="1">
        <v>3.5</v>
      </c>
      <c r="Q2" s="1"/>
      <c r="R2" s="1"/>
      <c r="S2" s="1">
        <v>5</v>
      </c>
      <c r="T2" s="1">
        <v>0</v>
      </c>
      <c r="U2" s="1"/>
      <c r="V2" s="1">
        <v>0.7</v>
      </c>
      <c r="W2" s="1">
        <v>0.6</v>
      </c>
      <c r="X2" s="1">
        <v>0.92500000000000004</v>
      </c>
      <c r="Y2" s="1">
        <v>0.40125</v>
      </c>
      <c r="Z2" s="1">
        <v>0.9</v>
      </c>
      <c r="AA2" s="1"/>
      <c r="AB2" s="1">
        <v>2</v>
      </c>
      <c r="AC2" s="1"/>
      <c r="AD2" s="1"/>
      <c r="AE2" s="1"/>
      <c r="AF2" s="1">
        <v>6</v>
      </c>
      <c r="AG2" s="1"/>
      <c r="AH2" s="1"/>
      <c r="AI2" s="1"/>
      <c r="AJ2" s="1"/>
      <c r="AK2" s="1">
        <v>0.11</v>
      </c>
      <c r="AL2" s="1">
        <v>0.6099</v>
      </c>
      <c r="AM2" s="1"/>
      <c r="AN2" s="1">
        <v>0.33929999999999999</v>
      </c>
      <c r="AO2" s="1"/>
      <c r="AP2" s="1">
        <v>0.3</v>
      </c>
      <c r="AQ2" s="1">
        <v>0</v>
      </c>
      <c r="AR2" s="1"/>
      <c r="AS2" s="1"/>
      <c r="AT2" s="1">
        <v>0.6</v>
      </c>
      <c r="AU2" s="1">
        <v>0.6</v>
      </c>
      <c r="AV2" s="1"/>
      <c r="AW2" s="1">
        <v>0.90229999999999999</v>
      </c>
      <c r="AX2" s="1"/>
      <c r="AY2" s="1">
        <v>0.5</v>
      </c>
      <c r="AZ2" s="1">
        <v>3</v>
      </c>
      <c r="BA2" s="1">
        <v>3</v>
      </c>
      <c r="BB2" s="1">
        <v>3</v>
      </c>
      <c r="BC2" s="1">
        <v>3.5</v>
      </c>
      <c r="BD2" s="1"/>
      <c r="BE2" s="1"/>
      <c r="BF2" s="1">
        <v>3.21</v>
      </c>
      <c r="BG2" s="1"/>
      <c r="BH2" s="1">
        <v>3.2</v>
      </c>
      <c r="BI2" s="1">
        <v>3.29</v>
      </c>
      <c r="BJ2" s="1"/>
      <c r="BK2" s="1">
        <v>3.4</v>
      </c>
      <c r="BL2" s="1"/>
      <c r="BM2" s="1"/>
      <c r="BN2" s="1">
        <v>3.25</v>
      </c>
      <c r="BO2" s="1">
        <v>3.03</v>
      </c>
      <c r="BP2" s="1"/>
      <c r="BQ2" s="1"/>
      <c r="BR2" s="1">
        <v>0</v>
      </c>
      <c r="BS2" s="1">
        <v>0</v>
      </c>
      <c r="BT2" s="1">
        <v>0</v>
      </c>
      <c r="BU2" s="1">
        <v>3.44</v>
      </c>
      <c r="BV2" s="1"/>
      <c r="BW2" s="1"/>
      <c r="BX2" s="1">
        <v>49</v>
      </c>
      <c r="BY2" s="1">
        <v>0</v>
      </c>
      <c r="BZ2" s="1">
        <v>0</v>
      </c>
      <c r="CA2" s="1">
        <v>35</v>
      </c>
      <c r="CB2" s="1"/>
      <c r="CC2" s="1"/>
      <c r="CD2" s="1">
        <v>39</v>
      </c>
      <c r="CE2" s="1">
        <v>0</v>
      </c>
      <c r="CF2" s="1">
        <v>54</v>
      </c>
      <c r="CG2" s="1">
        <v>45</v>
      </c>
      <c r="CH2" s="1"/>
      <c r="CI2" s="1">
        <v>52</v>
      </c>
      <c r="CJ2" s="1">
        <v>0</v>
      </c>
      <c r="CK2" s="1">
        <v>0</v>
      </c>
      <c r="CL2" s="1">
        <v>55.679999999999993</v>
      </c>
      <c r="CM2" s="1">
        <v>39</v>
      </c>
      <c r="CN2" s="1"/>
      <c r="CO2" s="1"/>
      <c r="CP2" s="1">
        <v>0</v>
      </c>
      <c r="CQ2" s="1">
        <v>0</v>
      </c>
      <c r="CR2" s="1">
        <v>0</v>
      </c>
      <c r="CS2" s="1">
        <v>36</v>
      </c>
      <c r="CT2" s="1"/>
      <c r="CU2" s="1"/>
      <c r="CV2" s="1"/>
      <c r="CW2" s="1"/>
      <c r="CX2" s="1"/>
      <c r="CY2" s="1">
        <v>0</v>
      </c>
      <c r="CZ2" s="1"/>
      <c r="DA2" s="1"/>
      <c r="DB2" s="1">
        <v>0</v>
      </c>
      <c r="DC2" s="1"/>
      <c r="DD2" s="1"/>
      <c r="DE2" s="1"/>
      <c r="DF2" s="1">
        <v>0</v>
      </c>
      <c r="DG2" s="1">
        <v>0</v>
      </c>
      <c r="DH2" s="1">
        <v>0</v>
      </c>
      <c r="DI2" s="1">
        <v>5</v>
      </c>
      <c r="DJ2" s="1">
        <v>5</v>
      </c>
      <c r="DK2" s="1">
        <v>8</v>
      </c>
      <c r="DL2" s="1">
        <v>8</v>
      </c>
      <c r="DM2" s="1">
        <v>2</v>
      </c>
      <c r="DN2" s="1">
        <v>1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8</v>
      </c>
      <c r="DV2" s="1">
        <v>0</v>
      </c>
      <c r="DW2" s="5">
        <f t="shared" ref="DW2:DX2" si="1">+DG2+DI2+DK2+DM2+DO2+DQ2+DS2+DU2</f>
        <v>23</v>
      </c>
      <c r="DX2" s="5">
        <f t="shared" si="1"/>
        <v>14</v>
      </c>
      <c r="DY2" s="1"/>
      <c r="DZ2" s="1"/>
      <c r="EA2" s="1">
        <v>0</v>
      </c>
      <c r="EB2" s="1">
        <v>0</v>
      </c>
      <c r="EC2" s="1">
        <v>0</v>
      </c>
      <c r="ED2" s="1">
        <v>0</v>
      </c>
      <c r="EE2" s="1"/>
      <c r="EF2" s="1">
        <v>0</v>
      </c>
      <c r="EG2" s="1"/>
      <c r="EH2" s="1"/>
      <c r="EI2" s="1">
        <v>0</v>
      </c>
      <c r="EJ2" s="1">
        <v>0</v>
      </c>
      <c r="EK2" s="1">
        <v>0</v>
      </c>
      <c r="EL2" s="1">
        <v>0</v>
      </c>
      <c r="EM2" s="1">
        <v>2</v>
      </c>
      <c r="EN2" s="1">
        <v>0</v>
      </c>
      <c r="EO2" s="1">
        <v>0</v>
      </c>
      <c r="EP2" s="1">
        <v>0</v>
      </c>
      <c r="EQ2" s="1">
        <v>5</v>
      </c>
      <c r="ER2" s="1">
        <v>5</v>
      </c>
      <c r="ES2" s="1">
        <v>8</v>
      </c>
      <c r="ET2" s="1">
        <v>8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</row>
    <row r="3" spans="1:160" ht="14.25" customHeight="1" x14ac:dyDescent="0.3">
      <c r="A3" s="6">
        <v>43983</v>
      </c>
      <c r="B3" s="5" t="s">
        <v>159</v>
      </c>
      <c r="C3" s="5">
        <v>0</v>
      </c>
      <c r="D3" s="5"/>
      <c r="E3" s="5">
        <v>4.5</v>
      </c>
      <c r="F3" s="5">
        <v>7</v>
      </c>
      <c r="G3" s="5">
        <v>4.5</v>
      </c>
      <c r="H3" s="5">
        <v>2</v>
      </c>
      <c r="I3" s="5">
        <v>3</v>
      </c>
      <c r="J3" s="5">
        <v>6</v>
      </c>
      <c r="K3" s="7">
        <f t="shared" si="0"/>
        <v>4.5</v>
      </c>
      <c r="L3" s="5">
        <v>0</v>
      </c>
      <c r="M3" s="5"/>
      <c r="N3" s="5">
        <v>5</v>
      </c>
      <c r="O3" s="5">
        <v>6</v>
      </c>
      <c r="P3" s="5">
        <v>3.5</v>
      </c>
      <c r="Q3" s="5"/>
      <c r="R3" s="5"/>
      <c r="S3" s="5">
        <v>5</v>
      </c>
      <c r="T3" s="5">
        <v>0</v>
      </c>
      <c r="U3" s="5"/>
      <c r="V3" s="5">
        <v>0.7</v>
      </c>
      <c r="W3" s="5">
        <v>0.6</v>
      </c>
      <c r="X3" s="5">
        <v>0.92500000000000004</v>
      </c>
      <c r="Y3" s="5">
        <v>0.38640000000000002</v>
      </c>
      <c r="Z3" s="5">
        <v>0.85</v>
      </c>
      <c r="AA3" s="5">
        <v>0.3</v>
      </c>
      <c r="AB3" s="5">
        <v>2</v>
      </c>
      <c r="AC3" s="5"/>
      <c r="AD3" s="5"/>
      <c r="AE3" s="5"/>
      <c r="AF3" s="5">
        <v>6</v>
      </c>
      <c r="AG3" s="5"/>
      <c r="AH3" s="5"/>
      <c r="AI3" s="5"/>
      <c r="AJ3" s="5"/>
      <c r="AK3" s="5">
        <v>0.11</v>
      </c>
      <c r="AL3" s="5">
        <v>0.6099</v>
      </c>
      <c r="AM3" s="5"/>
      <c r="AN3" s="5">
        <v>0.32140000000000002</v>
      </c>
      <c r="AO3" s="5"/>
      <c r="AP3" s="5">
        <v>0.3</v>
      </c>
      <c r="AQ3" s="5">
        <v>0</v>
      </c>
      <c r="AR3" s="5"/>
      <c r="AS3" s="5"/>
      <c r="AT3" s="5">
        <v>0.6</v>
      </c>
      <c r="AU3" s="5">
        <v>0.6</v>
      </c>
      <c r="AV3" s="5"/>
      <c r="AW3" s="5">
        <v>2.2700000000000001E-2</v>
      </c>
      <c r="AX3" s="5"/>
      <c r="AY3" s="5">
        <v>0.5</v>
      </c>
      <c r="AZ3" s="5">
        <v>3</v>
      </c>
      <c r="BA3" s="5">
        <v>3</v>
      </c>
      <c r="BB3" s="5">
        <v>3</v>
      </c>
      <c r="BC3" s="5">
        <v>3.3</v>
      </c>
      <c r="BD3" s="5"/>
      <c r="BE3" s="5"/>
      <c r="BF3" s="5">
        <v>3.06</v>
      </c>
      <c r="BG3" s="5">
        <v>3.32</v>
      </c>
      <c r="BH3" s="5">
        <v>3.2</v>
      </c>
      <c r="BI3" s="5">
        <v>3.5</v>
      </c>
      <c r="BJ3" s="5"/>
      <c r="BK3" s="5">
        <v>3.36</v>
      </c>
      <c r="BL3" s="5"/>
      <c r="BM3" s="5"/>
      <c r="BN3" s="5">
        <v>3.25</v>
      </c>
      <c r="BO3" s="5">
        <v>3.17</v>
      </c>
      <c r="BP3" s="5"/>
      <c r="BQ3" s="5"/>
      <c r="BR3" s="5">
        <v>0</v>
      </c>
      <c r="BS3" s="5">
        <v>0</v>
      </c>
      <c r="BT3" s="5">
        <v>0</v>
      </c>
      <c r="BU3" s="5">
        <v>3.44</v>
      </c>
      <c r="BV3" s="5"/>
      <c r="BW3" s="5"/>
      <c r="BX3" s="5">
        <v>49</v>
      </c>
      <c r="BY3" s="5">
        <v>0</v>
      </c>
      <c r="BZ3" s="5">
        <v>0</v>
      </c>
      <c r="CA3" s="5">
        <v>39</v>
      </c>
      <c r="CB3" s="5"/>
      <c r="CC3" s="5"/>
      <c r="CD3" s="5">
        <v>39</v>
      </c>
      <c r="CE3" s="5">
        <v>0</v>
      </c>
      <c r="CF3" s="5">
        <v>54</v>
      </c>
      <c r="CG3" s="5">
        <v>37</v>
      </c>
      <c r="CH3" s="5"/>
      <c r="CI3" s="5">
        <v>57</v>
      </c>
      <c r="CJ3" s="5">
        <v>0</v>
      </c>
      <c r="CK3" s="5">
        <v>0</v>
      </c>
      <c r="CL3" s="5">
        <v>55.679999999999993</v>
      </c>
      <c r="CM3" s="5">
        <v>43</v>
      </c>
      <c r="CN3" s="5"/>
      <c r="CO3" s="5"/>
      <c r="CP3" s="5">
        <v>0</v>
      </c>
      <c r="CQ3" s="5">
        <v>0</v>
      </c>
      <c r="CR3" s="5">
        <v>0</v>
      </c>
      <c r="CS3" s="5">
        <v>36</v>
      </c>
      <c r="CT3" s="5"/>
      <c r="CU3" s="5"/>
      <c r="CV3" s="5"/>
      <c r="CW3" s="5"/>
      <c r="CX3" s="5"/>
      <c r="CY3" s="5">
        <v>0</v>
      </c>
      <c r="CZ3" s="5"/>
      <c r="DA3" s="5"/>
      <c r="DB3" s="5">
        <v>0</v>
      </c>
      <c r="DC3" s="5"/>
      <c r="DD3" s="5"/>
      <c r="DE3" s="5"/>
      <c r="DF3" s="5">
        <v>0</v>
      </c>
      <c r="DG3" s="5">
        <v>0</v>
      </c>
      <c r="DH3" s="5">
        <v>0</v>
      </c>
      <c r="DI3" s="5">
        <v>5</v>
      </c>
      <c r="DJ3" s="5">
        <v>5</v>
      </c>
      <c r="DK3" s="5">
        <v>8</v>
      </c>
      <c r="DL3" s="5">
        <v>8</v>
      </c>
      <c r="DM3" s="5">
        <v>5</v>
      </c>
      <c r="DN3" s="5">
        <v>3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8</v>
      </c>
      <c r="DV3" s="5">
        <v>0</v>
      </c>
      <c r="DW3" s="5">
        <f t="shared" ref="DW3:DX3" si="2">+DG3+DI3+DK3+DM3+DO3+DQ3+DS3+DU3</f>
        <v>26</v>
      </c>
      <c r="DX3" s="5">
        <f t="shared" si="2"/>
        <v>16</v>
      </c>
      <c r="DY3" s="5"/>
      <c r="DZ3" s="5"/>
      <c r="EA3" s="5">
        <v>0</v>
      </c>
      <c r="EB3" s="5">
        <v>0</v>
      </c>
      <c r="EC3" s="5">
        <v>0</v>
      </c>
      <c r="ED3" s="5">
        <v>0</v>
      </c>
      <c r="EE3" s="5"/>
      <c r="EF3" s="5">
        <v>0</v>
      </c>
      <c r="EG3" s="5"/>
      <c r="EH3" s="5"/>
      <c r="EI3" s="5">
        <v>0</v>
      </c>
      <c r="EJ3" s="5">
        <v>0</v>
      </c>
      <c r="EK3" s="5">
        <v>0</v>
      </c>
      <c r="EL3" s="5">
        <v>0</v>
      </c>
      <c r="EM3" s="5">
        <v>2</v>
      </c>
      <c r="EN3" s="5">
        <v>0</v>
      </c>
      <c r="EO3" s="5">
        <v>0</v>
      </c>
      <c r="EP3" s="5">
        <v>0</v>
      </c>
      <c r="EQ3" s="5">
        <v>5</v>
      </c>
      <c r="ER3" s="5">
        <v>5</v>
      </c>
      <c r="ES3" s="5">
        <v>8</v>
      </c>
      <c r="ET3" s="5">
        <v>8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</row>
    <row r="4" spans="1:160" ht="14.25" customHeight="1" x14ac:dyDescent="0.3">
      <c r="A4" s="3">
        <v>44166</v>
      </c>
      <c r="B4" s="1" t="s">
        <v>160</v>
      </c>
      <c r="C4" s="1">
        <v>0</v>
      </c>
      <c r="D4" s="1"/>
      <c r="E4" s="1">
        <v>4.5</v>
      </c>
      <c r="F4" s="1">
        <v>6</v>
      </c>
      <c r="G4" s="1">
        <v>4.5</v>
      </c>
      <c r="H4" s="1">
        <v>1.5</v>
      </c>
      <c r="I4" s="1">
        <v>1.5</v>
      </c>
      <c r="J4" s="1">
        <v>6</v>
      </c>
      <c r="K4" s="4">
        <f t="shared" si="0"/>
        <v>4</v>
      </c>
      <c r="L4" s="1">
        <v>0</v>
      </c>
      <c r="M4" s="1"/>
      <c r="N4" s="1">
        <v>5</v>
      </c>
      <c r="O4" s="1">
        <v>6</v>
      </c>
      <c r="P4" s="1">
        <v>3.5</v>
      </c>
      <c r="Q4" s="1"/>
      <c r="R4" s="1"/>
      <c r="S4" s="1">
        <v>5</v>
      </c>
      <c r="T4" s="1">
        <v>0</v>
      </c>
      <c r="U4" s="1"/>
      <c r="V4" s="1">
        <v>0.7</v>
      </c>
      <c r="W4" s="1">
        <v>0.5</v>
      </c>
      <c r="X4" s="1">
        <v>0.61109999999999998</v>
      </c>
      <c r="Y4" s="1">
        <v>0.45739999999999997</v>
      </c>
      <c r="Z4" s="1">
        <v>0.9</v>
      </c>
      <c r="AA4" s="1">
        <v>0.3</v>
      </c>
      <c r="AB4" s="1">
        <v>2</v>
      </c>
      <c r="AC4" s="1"/>
      <c r="AD4" s="1"/>
      <c r="AE4" s="1"/>
      <c r="AF4" s="1">
        <v>6</v>
      </c>
      <c r="AG4" s="1"/>
      <c r="AH4" s="1"/>
      <c r="AI4" s="1"/>
      <c r="AJ4" s="1"/>
      <c r="AK4" s="1">
        <v>0.11</v>
      </c>
      <c r="AL4" s="1">
        <v>0.85619999999999996</v>
      </c>
      <c r="AM4" s="1"/>
      <c r="AN4" s="1">
        <v>0.57140000000000002</v>
      </c>
      <c r="AO4" s="1"/>
      <c r="AP4" s="1">
        <v>0.3</v>
      </c>
      <c r="AQ4" s="1">
        <v>0</v>
      </c>
      <c r="AR4" s="1"/>
      <c r="AS4" s="1"/>
      <c r="AT4" s="1">
        <v>0.6</v>
      </c>
      <c r="AU4" s="1">
        <v>0.6</v>
      </c>
      <c r="AV4" s="1"/>
      <c r="AW4" s="1">
        <v>0.92159999999999997</v>
      </c>
      <c r="AX4" s="1"/>
      <c r="AY4" s="1">
        <v>0.5</v>
      </c>
      <c r="AZ4" s="1">
        <v>3</v>
      </c>
      <c r="BA4" s="1">
        <v>3</v>
      </c>
      <c r="BB4" s="1">
        <v>3</v>
      </c>
      <c r="BC4" s="1">
        <v>3.5</v>
      </c>
      <c r="BD4" s="1"/>
      <c r="BE4" s="1"/>
      <c r="BF4" s="1">
        <v>3.22</v>
      </c>
      <c r="BG4" s="1">
        <v>3.5</v>
      </c>
      <c r="BH4" s="1">
        <v>3.5</v>
      </c>
      <c r="BI4" s="1">
        <v>3.38</v>
      </c>
      <c r="BJ4" s="1"/>
      <c r="BK4" s="1">
        <v>3.43</v>
      </c>
      <c r="BL4" s="1"/>
      <c r="BM4" s="1"/>
      <c r="BN4" s="1">
        <v>3.22</v>
      </c>
      <c r="BO4" s="1">
        <v>3.23</v>
      </c>
      <c r="BP4" s="1"/>
      <c r="BQ4" s="1"/>
      <c r="BR4" s="1">
        <v>0</v>
      </c>
      <c r="BS4" s="1">
        <v>0</v>
      </c>
      <c r="BT4" s="1">
        <v>0</v>
      </c>
      <c r="BU4" s="1">
        <v>3.48</v>
      </c>
      <c r="BV4" s="1"/>
      <c r="BW4" s="1"/>
      <c r="BX4" s="1">
        <v>49</v>
      </c>
      <c r="BY4" s="1">
        <v>0</v>
      </c>
      <c r="BZ4" s="1">
        <v>0</v>
      </c>
      <c r="CA4" s="1">
        <v>35</v>
      </c>
      <c r="CB4" s="1"/>
      <c r="CC4" s="1"/>
      <c r="CD4" s="1">
        <v>44</v>
      </c>
      <c r="CE4" s="1">
        <v>0</v>
      </c>
      <c r="CF4" s="1">
        <v>65</v>
      </c>
      <c r="CG4" s="1">
        <v>41</v>
      </c>
      <c r="CH4" s="1"/>
      <c r="CI4" s="1">
        <v>54</v>
      </c>
      <c r="CJ4" s="1">
        <v>0</v>
      </c>
      <c r="CK4" s="1">
        <v>0</v>
      </c>
      <c r="CL4" s="1">
        <v>57.239999999999995</v>
      </c>
      <c r="CM4" s="1">
        <v>37</v>
      </c>
      <c r="CN4" s="1"/>
      <c r="CO4" s="1"/>
      <c r="CP4" s="1">
        <v>0</v>
      </c>
      <c r="CQ4" s="1">
        <v>0</v>
      </c>
      <c r="CR4" s="1">
        <v>0</v>
      </c>
      <c r="CS4" s="1">
        <v>37</v>
      </c>
      <c r="CT4" s="1"/>
      <c r="CU4" s="1"/>
      <c r="CV4" s="1"/>
      <c r="CW4" s="1"/>
      <c r="CX4" s="1"/>
      <c r="CY4" s="1">
        <v>0</v>
      </c>
      <c r="CZ4" s="1"/>
      <c r="DA4" s="1"/>
      <c r="DB4" s="1">
        <v>0</v>
      </c>
      <c r="DC4" s="1"/>
      <c r="DD4" s="1"/>
      <c r="DE4" s="1"/>
      <c r="DF4" s="1">
        <v>0</v>
      </c>
      <c r="DG4" s="1">
        <v>0</v>
      </c>
      <c r="DH4" s="1">
        <v>0</v>
      </c>
      <c r="DI4" s="1">
        <v>9</v>
      </c>
      <c r="DJ4" s="1">
        <v>9</v>
      </c>
      <c r="DK4" s="1">
        <v>0</v>
      </c>
      <c r="DL4" s="1">
        <v>3</v>
      </c>
      <c r="DM4" s="1">
        <v>6</v>
      </c>
      <c r="DN4" s="1">
        <v>3</v>
      </c>
      <c r="DO4" s="1">
        <v>0</v>
      </c>
      <c r="DP4" s="1">
        <v>0</v>
      </c>
      <c r="DQ4" s="1">
        <v>2</v>
      </c>
      <c r="DR4" s="1">
        <v>0</v>
      </c>
      <c r="DS4" s="1">
        <v>0</v>
      </c>
      <c r="DT4" s="1">
        <v>0</v>
      </c>
      <c r="DU4" s="1">
        <v>8</v>
      </c>
      <c r="DV4" s="1">
        <v>0</v>
      </c>
      <c r="DW4" s="1">
        <f t="shared" ref="DW4:DX4" si="3">+DG4+DI4+DK4+DM4+DO4+DQ4+DS4+DU4</f>
        <v>25</v>
      </c>
      <c r="DX4" s="1">
        <f t="shared" si="3"/>
        <v>15</v>
      </c>
      <c r="DY4" s="1"/>
      <c r="DZ4" s="1"/>
      <c r="EA4" s="1">
        <v>0</v>
      </c>
      <c r="EB4" s="1">
        <v>0</v>
      </c>
      <c r="EC4" s="1">
        <v>0</v>
      </c>
      <c r="ED4" s="1">
        <v>0</v>
      </c>
      <c r="EE4" s="1"/>
      <c r="EF4" s="1">
        <v>0</v>
      </c>
      <c r="EG4" s="1"/>
      <c r="EH4" s="1"/>
      <c r="EI4" s="1">
        <v>0</v>
      </c>
      <c r="EJ4" s="1">
        <v>0</v>
      </c>
      <c r="EK4" s="1">
        <v>0</v>
      </c>
      <c r="EL4" s="1">
        <v>0</v>
      </c>
      <c r="EM4" s="1">
        <v>2</v>
      </c>
      <c r="EN4" s="1">
        <v>0</v>
      </c>
      <c r="EO4" s="1">
        <v>0</v>
      </c>
      <c r="EP4" s="1">
        <v>0</v>
      </c>
      <c r="EQ4" s="1">
        <v>9</v>
      </c>
      <c r="ER4" s="1">
        <v>9</v>
      </c>
      <c r="ES4" s="1">
        <v>0</v>
      </c>
      <c r="ET4" s="1">
        <v>3</v>
      </c>
      <c r="EU4" s="1">
        <v>0</v>
      </c>
      <c r="EV4" s="1">
        <v>0</v>
      </c>
      <c r="EW4" s="1">
        <v>0</v>
      </c>
      <c r="EX4" s="1">
        <v>0</v>
      </c>
      <c r="EY4" s="1">
        <v>2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</row>
    <row r="5" spans="1:160" ht="14.25" customHeight="1" x14ac:dyDescent="0.3">
      <c r="A5" s="8">
        <v>44348</v>
      </c>
      <c r="B5" s="9" t="s">
        <v>161</v>
      </c>
      <c r="C5" s="9">
        <v>0</v>
      </c>
      <c r="D5" s="9">
        <v>4</v>
      </c>
      <c r="E5" s="9">
        <v>4.5</v>
      </c>
      <c r="F5" s="9">
        <v>6</v>
      </c>
      <c r="G5" s="9">
        <v>4.5</v>
      </c>
      <c r="H5" s="9">
        <v>2</v>
      </c>
      <c r="I5" s="9">
        <v>2</v>
      </c>
      <c r="J5" s="9">
        <v>6</v>
      </c>
      <c r="K5" s="10">
        <f>AVERAGE(D5:J5)</f>
        <v>4.1428571428571432</v>
      </c>
      <c r="L5" s="9">
        <v>0</v>
      </c>
      <c r="M5" s="9"/>
      <c r="N5" s="9">
        <v>5</v>
      </c>
      <c r="O5" s="9">
        <v>6</v>
      </c>
      <c r="P5" s="9">
        <v>3.5</v>
      </c>
      <c r="Q5" s="9"/>
      <c r="R5" s="9"/>
      <c r="S5" s="9">
        <v>5</v>
      </c>
      <c r="T5" s="9">
        <v>0</v>
      </c>
      <c r="U5" s="9"/>
      <c r="V5" s="9">
        <v>0.7</v>
      </c>
      <c r="W5" s="9">
        <v>0.5</v>
      </c>
      <c r="X5" s="9">
        <v>0.61109999999999998</v>
      </c>
      <c r="Y5" s="9">
        <v>0.26669999999999999</v>
      </c>
      <c r="Z5" s="9">
        <v>0</v>
      </c>
      <c r="AA5" s="9">
        <v>0.3</v>
      </c>
      <c r="AB5" s="9">
        <v>2</v>
      </c>
      <c r="AC5" s="9"/>
      <c r="AD5" s="9"/>
      <c r="AE5" s="9"/>
      <c r="AF5" s="9">
        <v>6</v>
      </c>
      <c r="AG5" s="9"/>
      <c r="AH5" s="9"/>
      <c r="AI5" s="9"/>
      <c r="AJ5" s="9"/>
      <c r="AK5" s="9">
        <v>5.6000000000000001E-2</v>
      </c>
      <c r="AL5" s="9">
        <v>0.85619999999999996</v>
      </c>
      <c r="AM5" s="9"/>
      <c r="AN5" s="9">
        <v>0.33300000000000002</v>
      </c>
      <c r="AO5" s="9"/>
      <c r="AP5" s="9">
        <v>0.32300000000000001</v>
      </c>
      <c r="AQ5" s="9">
        <v>0</v>
      </c>
      <c r="AR5" s="9"/>
      <c r="AS5" s="9"/>
      <c r="AT5" s="9">
        <v>0.6</v>
      </c>
      <c r="AU5" s="9">
        <v>0.6</v>
      </c>
      <c r="AV5" s="9"/>
      <c r="AW5" s="9">
        <v>0.92159999999999997</v>
      </c>
      <c r="AX5" s="9"/>
      <c r="AY5" s="9">
        <v>0.5</v>
      </c>
      <c r="AZ5" s="9">
        <v>3</v>
      </c>
      <c r="BA5" s="9">
        <v>3</v>
      </c>
      <c r="BB5" s="9">
        <v>3</v>
      </c>
      <c r="BC5" s="9">
        <v>3.4</v>
      </c>
      <c r="BD5" s="9">
        <v>3.82</v>
      </c>
      <c r="BE5" s="9"/>
      <c r="BF5" s="9">
        <v>3.25</v>
      </c>
      <c r="BG5" s="9">
        <v>3.5</v>
      </c>
      <c r="BH5" s="9">
        <v>3.5</v>
      </c>
      <c r="BI5" s="9">
        <v>3.55</v>
      </c>
      <c r="BJ5" s="9">
        <v>3.76</v>
      </c>
      <c r="BK5" s="9">
        <v>3.53</v>
      </c>
      <c r="BL5" s="9"/>
      <c r="BM5" s="9"/>
      <c r="BN5" s="9">
        <v>3.39</v>
      </c>
      <c r="BO5" s="9">
        <v>3.2</v>
      </c>
      <c r="BP5" s="9">
        <v>3.55</v>
      </c>
      <c r="BQ5" s="9"/>
      <c r="BR5" s="9">
        <v>0</v>
      </c>
      <c r="BS5" s="9">
        <v>0</v>
      </c>
      <c r="BT5" s="9">
        <v>0</v>
      </c>
      <c r="BU5" s="9">
        <v>3.48</v>
      </c>
      <c r="BV5" s="9"/>
      <c r="BW5" s="9"/>
      <c r="BX5" s="9">
        <v>49</v>
      </c>
      <c r="BY5" s="9">
        <v>0</v>
      </c>
      <c r="BZ5" s="9">
        <v>0</v>
      </c>
      <c r="CA5" s="9">
        <v>35</v>
      </c>
      <c r="CB5" s="9"/>
      <c r="CC5" s="9"/>
      <c r="CD5" s="9">
        <v>44</v>
      </c>
      <c r="CE5" s="9">
        <v>0</v>
      </c>
      <c r="CF5" s="9">
        <v>65</v>
      </c>
      <c r="CG5" s="9">
        <v>37</v>
      </c>
      <c r="CH5" s="9">
        <v>23</v>
      </c>
      <c r="CI5" s="9">
        <v>48</v>
      </c>
      <c r="CJ5" s="9">
        <v>0</v>
      </c>
      <c r="CK5" s="9">
        <v>0</v>
      </c>
      <c r="CL5" s="9">
        <v>57.239999999999995</v>
      </c>
      <c r="CM5" s="9">
        <v>38</v>
      </c>
      <c r="CN5" s="9">
        <v>24</v>
      </c>
      <c r="CO5" s="9"/>
      <c r="CP5" s="9">
        <v>0</v>
      </c>
      <c r="CQ5" s="9">
        <v>0</v>
      </c>
      <c r="CR5" s="9">
        <v>0</v>
      </c>
      <c r="CS5" s="9">
        <v>37</v>
      </c>
      <c r="CT5" s="9"/>
      <c r="CU5" s="9"/>
      <c r="CV5" s="9"/>
      <c r="CW5" s="9"/>
      <c r="CX5" s="9"/>
      <c r="CY5" s="9">
        <v>0</v>
      </c>
      <c r="CZ5" s="9"/>
      <c r="DA5" s="9"/>
      <c r="DB5" s="9">
        <v>0</v>
      </c>
      <c r="DC5" s="9"/>
      <c r="DD5" s="9"/>
      <c r="DE5" s="9"/>
      <c r="DF5" s="9">
        <v>0</v>
      </c>
      <c r="DG5" s="9">
        <v>0</v>
      </c>
      <c r="DH5" s="9">
        <v>0</v>
      </c>
      <c r="DI5" s="9">
        <v>9</v>
      </c>
      <c r="DJ5" s="9">
        <v>9</v>
      </c>
      <c r="DK5" s="9">
        <v>0</v>
      </c>
      <c r="DL5" s="9">
        <v>3</v>
      </c>
      <c r="DM5" s="9">
        <v>9</v>
      </c>
      <c r="DN5" s="9">
        <v>4</v>
      </c>
      <c r="DO5" s="9">
        <v>0</v>
      </c>
      <c r="DP5" s="9">
        <v>0</v>
      </c>
      <c r="DQ5" s="9">
        <v>2</v>
      </c>
      <c r="DR5" s="9">
        <v>0</v>
      </c>
      <c r="DS5" s="9">
        <v>0</v>
      </c>
      <c r="DT5" s="9">
        <v>0</v>
      </c>
      <c r="DU5" s="9">
        <v>8</v>
      </c>
      <c r="DV5" s="9">
        <v>0</v>
      </c>
      <c r="DW5" s="9">
        <f t="shared" ref="DW5:DX5" si="4">+DG5+DI5+DK5+DM5+DO5+DQ5+DS5+DU5</f>
        <v>28</v>
      </c>
      <c r="DX5" s="9">
        <f t="shared" si="4"/>
        <v>16</v>
      </c>
      <c r="DY5" s="9"/>
      <c r="DZ5" s="9"/>
      <c r="EA5" s="9">
        <v>0</v>
      </c>
      <c r="EB5" s="9">
        <v>1</v>
      </c>
      <c r="EC5" s="9">
        <v>0</v>
      </c>
      <c r="ED5" s="9">
        <v>0</v>
      </c>
      <c r="EE5" s="9"/>
      <c r="EF5" s="9">
        <v>0</v>
      </c>
      <c r="EG5" s="9"/>
      <c r="EH5" s="9"/>
      <c r="EI5" s="9">
        <v>0</v>
      </c>
      <c r="EJ5" s="9">
        <v>0</v>
      </c>
      <c r="EK5" s="9">
        <v>0</v>
      </c>
      <c r="EL5" s="9">
        <v>0</v>
      </c>
      <c r="EM5" s="9">
        <v>2</v>
      </c>
      <c r="EN5" s="9">
        <v>0</v>
      </c>
      <c r="EO5" s="9">
        <v>0</v>
      </c>
      <c r="EP5" s="9">
        <v>0</v>
      </c>
      <c r="EQ5" s="9">
        <v>9</v>
      </c>
      <c r="ER5" s="9">
        <v>9</v>
      </c>
      <c r="ES5" s="9">
        <v>0</v>
      </c>
      <c r="ET5" s="9">
        <v>3</v>
      </c>
      <c r="EU5" s="9">
        <v>0</v>
      </c>
      <c r="EV5" s="9">
        <v>0</v>
      </c>
      <c r="EW5" s="9">
        <v>0</v>
      </c>
      <c r="EX5" s="9">
        <v>0</v>
      </c>
      <c r="EY5" s="9">
        <v>2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</row>
    <row r="6" spans="1:160" ht="14.25" customHeight="1" x14ac:dyDescent="0.3">
      <c r="A6" s="3">
        <v>44531</v>
      </c>
      <c r="B6" s="1" t="s">
        <v>162</v>
      </c>
      <c r="C6" s="1">
        <v>6</v>
      </c>
      <c r="D6" s="1">
        <v>4</v>
      </c>
      <c r="E6" s="1">
        <v>4.5</v>
      </c>
      <c r="F6" s="1">
        <v>6</v>
      </c>
      <c r="G6" s="1">
        <v>4.5</v>
      </c>
      <c r="H6" s="1">
        <v>1</v>
      </c>
      <c r="I6" s="1"/>
      <c r="J6" s="1">
        <v>6</v>
      </c>
      <c r="K6" s="4">
        <f>(J6+H6+G6+F6+E6+D6+C6)/7</f>
        <v>4.5714285714285712</v>
      </c>
      <c r="L6" s="1">
        <v>4</v>
      </c>
      <c r="M6" s="1">
        <v>6</v>
      </c>
      <c r="N6" s="1">
        <v>5</v>
      </c>
      <c r="O6" s="1">
        <v>6</v>
      </c>
      <c r="P6" s="1">
        <v>3.5</v>
      </c>
      <c r="Q6" s="1"/>
      <c r="R6" s="1"/>
      <c r="S6" s="1">
        <v>5</v>
      </c>
      <c r="T6" s="1">
        <v>0</v>
      </c>
      <c r="U6" s="1">
        <v>0.6</v>
      </c>
      <c r="V6" s="1">
        <v>0.7</v>
      </c>
      <c r="W6" s="1">
        <v>0.5</v>
      </c>
      <c r="X6" s="1">
        <v>0.65</v>
      </c>
      <c r="Y6" s="1">
        <v>0.55800000000000005</v>
      </c>
      <c r="Z6" s="1"/>
      <c r="AA6" s="1">
        <v>0.3</v>
      </c>
      <c r="AB6" s="1">
        <v>2</v>
      </c>
      <c r="AC6" s="1">
        <v>5</v>
      </c>
      <c r="AD6" s="1"/>
      <c r="AE6" s="1"/>
      <c r="AF6" s="1">
        <v>6</v>
      </c>
      <c r="AG6" s="1"/>
      <c r="AH6" s="1"/>
      <c r="AI6" s="1"/>
      <c r="AJ6" s="1">
        <v>0.7</v>
      </c>
      <c r="AK6" s="1">
        <v>5.6000000000000001E-2</v>
      </c>
      <c r="AL6" s="1">
        <v>0.83850000000000002</v>
      </c>
      <c r="AM6" s="1"/>
      <c r="AN6" s="1">
        <v>0.66669999999999996</v>
      </c>
      <c r="AO6" s="1"/>
      <c r="AP6" s="1">
        <v>0.32300000000000001</v>
      </c>
      <c r="AQ6" s="1">
        <v>0</v>
      </c>
      <c r="AR6" s="1">
        <v>0.6</v>
      </c>
      <c r="AS6" s="1">
        <v>0.5</v>
      </c>
      <c r="AT6" s="1">
        <v>0.6</v>
      </c>
      <c r="AU6" s="1">
        <v>0.6</v>
      </c>
      <c r="AV6" s="1"/>
      <c r="AW6" s="1">
        <v>0.95</v>
      </c>
      <c r="AX6" s="1"/>
      <c r="AY6" s="1">
        <v>0.5</v>
      </c>
      <c r="AZ6" s="1">
        <v>3</v>
      </c>
      <c r="BA6" s="1">
        <v>3</v>
      </c>
      <c r="BB6" s="1">
        <v>3</v>
      </c>
      <c r="BC6" s="1">
        <v>3.6</v>
      </c>
      <c r="BD6" s="1">
        <v>3.78</v>
      </c>
      <c r="BE6" s="1"/>
      <c r="BF6" s="1">
        <v>3.2</v>
      </c>
      <c r="BG6" s="1">
        <v>3.64</v>
      </c>
      <c r="BH6" s="1">
        <v>3.64</v>
      </c>
      <c r="BI6" s="1">
        <v>3.44</v>
      </c>
      <c r="BJ6" s="1">
        <v>3.74</v>
      </c>
      <c r="BK6" s="1">
        <v>3.49</v>
      </c>
      <c r="BL6" s="1"/>
      <c r="BM6" s="1"/>
      <c r="BN6" s="1">
        <v>3.39</v>
      </c>
      <c r="BO6" s="1">
        <v>3.17</v>
      </c>
      <c r="BP6" s="1">
        <v>3.55</v>
      </c>
      <c r="BQ6" s="1"/>
      <c r="BR6" s="1">
        <v>0</v>
      </c>
      <c r="BS6" s="1">
        <v>0</v>
      </c>
      <c r="BT6" s="1">
        <v>0</v>
      </c>
      <c r="BU6" s="1">
        <v>3.51</v>
      </c>
      <c r="BV6" s="1">
        <v>3.51</v>
      </c>
      <c r="BW6" s="1"/>
      <c r="BX6" s="1">
        <v>49</v>
      </c>
      <c r="BY6" s="1">
        <v>29</v>
      </c>
      <c r="BZ6" s="1">
        <v>52</v>
      </c>
      <c r="CA6" s="1">
        <v>0</v>
      </c>
      <c r="CB6" s="1">
        <v>23</v>
      </c>
      <c r="CC6" s="1"/>
      <c r="CD6" s="1">
        <v>40</v>
      </c>
      <c r="CE6" s="1">
        <v>0</v>
      </c>
      <c r="CF6" s="1">
        <v>50</v>
      </c>
      <c r="CG6" s="1">
        <v>42</v>
      </c>
      <c r="CH6" s="1">
        <v>23</v>
      </c>
      <c r="CI6" s="1">
        <v>48</v>
      </c>
      <c r="CJ6" s="1">
        <v>0</v>
      </c>
      <c r="CK6" s="1">
        <v>0</v>
      </c>
      <c r="CL6" s="1">
        <v>54</v>
      </c>
      <c r="CM6" s="1">
        <v>41</v>
      </c>
      <c r="CN6" s="1">
        <v>27</v>
      </c>
      <c r="CO6" s="1"/>
      <c r="CP6" s="1">
        <v>0</v>
      </c>
      <c r="CQ6" s="1">
        <v>0</v>
      </c>
      <c r="CR6" s="1">
        <v>0</v>
      </c>
      <c r="CS6" s="1">
        <v>38</v>
      </c>
      <c r="CT6" s="1">
        <v>24</v>
      </c>
      <c r="CU6" s="1"/>
      <c r="CV6" s="1">
        <f>(+CS6+CM6+CG6+CD6+BX6)/5</f>
        <v>42</v>
      </c>
      <c r="CW6" s="1">
        <f>+(CL6+CI6+CF6+BZ6)/4</f>
        <v>51</v>
      </c>
      <c r="CX6" s="1"/>
      <c r="CY6" s="1">
        <v>16</v>
      </c>
      <c r="CZ6" s="1"/>
      <c r="DA6" s="1"/>
      <c r="DB6" s="1">
        <v>0</v>
      </c>
      <c r="DC6" s="1"/>
      <c r="DD6" s="1">
        <v>29</v>
      </c>
      <c r="DE6" s="1"/>
      <c r="DF6" s="1">
        <v>18</v>
      </c>
      <c r="DG6" s="1">
        <v>10</v>
      </c>
      <c r="DH6" s="1">
        <v>10</v>
      </c>
      <c r="DI6" s="1">
        <v>12</v>
      </c>
      <c r="DJ6" s="1">
        <v>12</v>
      </c>
      <c r="DK6" s="1">
        <v>3</v>
      </c>
      <c r="DL6" s="1">
        <v>0</v>
      </c>
      <c r="DM6" s="1">
        <v>10</v>
      </c>
      <c r="DN6" s="1">
        <v>4</v>
      </c>
      <c r="DO6" s="1">
        <v>0</v>
      </c>
      <c r="DP6" s="1">
        <v>0</v>
      </c>
      <c r="DQ6" s="1">
        <v>3</v>
      </c>
      <c r="DR6" s="1">
        <v>0</v>
      </c>
      <c r="DS6" s="1">
        <v>0</v>
      </c>
      <c r="DT6" s="1">
        <v>0</v>
      </c>
      <c r="DU6" s="1">
        <v>8</v>
      </c>
      <c r="DV6" s="1">
        <v>0</v>
      </c>
      <c r="DW6" s="1">
        <f t="shared" ref="DW6:DX6" si="5">+DG6+DI6+DK6+DM6+DO6+DQ6+DS6+DU6</f>
        <v>46</v>
      </c>
      <c r="DX6" s="1">
        <f t="shared" si="5"/>
        <v>26</v>
      </c>
      <c r="DY6" s="1"/>
      <c r="DZ6" s="1">
        <v>2</v>
      </c>
      <c r="EA6" s="1">
        <v>6</v>
      </c>
      <c r="EB6" s="1">
        <v>1</v>
      </c>
      <c r="EC6" s="1">
        <v>1</v>
      </c>
      <c r="ED6" s="1">
        <v>2</v>
      </c>
      <c r="EE6" s="1"/>
      <c r="EF6" s="1">
        <v>1</v>
      </c>
      <c r="EG6" s="1"/>
      <c r="EH6" s="1">
        <v>4</v>
      </c>
      <c r="EI6" s="1">
        <v>6</v>
      </c>
      <c r="EJ6" s="1">
        <v>0</v>
      </c>
      <c r="EK6" s="1">
        <v>0</v>
      </c>
      <c r="EL6" s="1">
        <v>0</v>
      </c>
      <c r="EM6" s="1">
        <v>2</v>
      </c>
      <c r="EN6" s="1">
        <v>0</v>
      </c>
      <c r="EO6" s="1">
        <v>10</v>
      </c>
      <c r="EP6" s="1">
        <v>10</v>
      </c>
      <c r="EQ6" s="1">
        <v>12</v>
      </c>
      <c r="ER6" s="1">
        <v>12</v>
      </c>
      <c r="ES6" s="1">
        <v>3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3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</row>
    <row r="7" spans="1:160" ht="14.25" customHeight="1" x14ac:dyDescent="0.3">
      <c r="A7" s="6">
        <v>44713</v>
      </c>
      <c r="B7" s="5" t="s">
        <v>163</v>
      </c>
      <c r="C7" s="5">
        <v>6</v>
      </c>
      <c r="D7" s="5">
        <v>3</v>
      </c>
      <c r="E7" s="5">
        <v>3</v>
      </c>
      <c r="F7" s="5">
        <v>6</v>
      </c>
      <c r="G7" s="5">
        <v>4.5</v>
      </c>
      <c r="H7" s="5">
        <v>2</v>
      </c>
      <c r="I7" s="5"/>
      <c r="J7" s="5">
        <v>6</v>
      </c>
      <c r="K7" s="7">
        <f t="shared" ref="K7:K15" si="6">+AVERAGE(C7:J7)</f>
        <v>4.3571428571428568</v>
      </c>
      <c r="L7" s="5">
        <v>4</v>
      </c>
      <c r="M7" s="5">
        <v>6</v>
      </c>
      <c r="N7" s="5">
        <v>5</v>
      </c>
      <c r="O7" s="5">
        <v>6.25</v>
      </c>
      <c r="P7" s="5">
        <v>3.5</v>
      </c>
      <c r="Q7" s="5">
        <v>4</v>
      </c>
      <c r="R7" s="5"/>
      <c r="S7" s="5">
        <v>5</v>
      </c>
      <c r="T7" s="5">
        <v>0.6</v>
      </c>
      <c r="U7" s="5">
        <v>0.6</v>
      </c>
      <c r="V7" s="5">
        <v>0.8</v>
      </c>
      <c r="W7" s="5">
        <v>0.5</v>
      </c>
      <c r="X7" s="5">
        <v>0.7</v>
      </c>
      <c r="Y7" s="5">
        <v>0.6</v>
      </c>
      <c r="Z7" s="5"/>
      <c r="AA7" s="5">
        <v>0.3</v>
      </c>
      <c r="AB7" s="5">
        <v>3</v>
      </c>
      <c r="AC7" s="5">
        <v>5</v>
      </c>
      <c r="AD7" s="5"/>
      <c r="AE7" s="5">
        <v>7</v>
      </c>
      <c r="AF7" s="5">
        <v>6</v>
      </c>
      <c r="AG7" s="5">
        <v>4</v>
      </c>
      <c r="AH7" s="5"/>
      <c r="AI7" s="5">
        <v>0.7</v>
      </c>
      <c r="AJ7" s="5">
        <v>0.7</v>
      </c>
      <c r="AK7" s="5">
        <v>0.06</v>
      </c>
      <c r="AL7" s="5">
        <v>0.85</v>
      </c>
      <c r="AM7" s="5"/>
      <c r="AN7" s="5">
        <v>0.7</v>
      </c>
      <c r="AO7" s="5"/>
      <c r="AP7" s="5">
        <v>0.4</v>
      </c>
      <c r="AQ7" s="5">
        <v>0</v>
      </c>
      <c r="AR7" s="5">
        <v>0.6</v>
      </c>
      <c r="AS7" s="5">
        <v>0.5</v>
      </c>
      <c r="AT7" s="5">
        <v>0.6</v>
      </c>
      <c r="AU7" s="5">
        <v>0.6</v>
      </c>
      <c r="AV7" s="5"/>
      <c r="AW7" s="5">
        <v>0.95</v>
      </c>
      <c r="AX7" s="5"/>
      <c r="AY7" s="5">
        <v>0.5</v>
      </c>
      <c r="AZ7" s="5">
        <v>3</v>
      </c>
      <c r="BA7" s="5">
        <v>3</v>
      </c>
      <c r="BB7" s="5">
        <v>3</v>
      </c>
      <c r="BC7" s="5"/>
      <c r="BD7" s="5">
        <v>3.8</v>
      </c>
      <c r="BE7" s="5"/>
      <c r="BF7" s="5"/>
      <c r="BG7" s="5"/>
      <c r="BH7" s="5">
        <v>3.5</v>
      </c>
      <c r="BI7" s="5">
        <v>3.44</v>
      </c>
      <c r="BJ7" s="5">
        <v>3.74</v>
      </c>
      <c r="BK7" s="5">
        <v>3.5</v>
      </c>
      <c r="BL7" s="5"/>
      <c r="BM7" s="5">
        <v>3.4</v>
      </c>
      <c r="BN7" s="5">
        <v>3.4</v>
      </c>
      <c r="BO7" s="5">
        <v>3.25</v>
      </c>
      <c r="BP7" s="5">
        <v>3.65</v>
      </c>
      <c r="BQ7" s="5"/>
      <c r="BR7" s="5">
        <v>0</v>
      </c>
      <c r="BS7" s="5">
        <v>0</v>
      </c>
      <c r="BT7" s="5">
        <v>0</v>
      </c>
      <c r="BU7" s="5">
        <v>3.5</v>
      </c>
      <c r="BV7" s="5">
        <v>3.5</v>
      </c>
      <c r="BW7" s="5"/>
      <c r="BX7" s="5">
        <v>49</v>
      </c>
      <c r="BY7" s="5">
        <v>29</v>
      </c>
      <c r="BZ7" s="5">
        <v>52</v>
      </c>
      <c r="CA7" s="5">
        <v>0</v>
      </c>
      <c r="CB7" s="5">
        <v>23</v>
      </c>
      <c r="CC7" s="5"/>
      <c r="CD7" s="5">
        <v>0</v>
      </c>
      <c r="CE7" s="5">
        <v>0</v>
      </c>
      <c r="CF7" s="5">
        <v>48</v>
      </c>
      <c r="CG7" s="5">
        <v>48</v>
      </c>
      <c r="CH7" s="5">
        <v>24</v>
      </c>
      <c r="CI7" s="5">
        <v>48</v>
      </c>
      <c r="CJ7" s="5">
        <v>0</v>
      </c>
      <c r="CK7" s="5">
        <v>0</v>
      </c>
      <c r="CL7" s="5">
        <v>54</v>
      </c>
      <c r="CM7" s="5">
        <v>48</v>
      </c>
      <c r="CN7" s="5">
        <v>24</v>
      </c>
      <c r="CO7" s="5"/>
      <c r="CP7" s="5">
        <v>0</v>
      </c>
      <c r="CQ7" s="5">
        <v>0</v>
      </c>
      <c r="CR7" s="5">
        <v>0</v>
      </c>
      <c r="CS7" s="5">
        <v>38</v>
      </c>
      <c r="CT7" s="5">
        <v>24</v>
      </c>
      <c r="CU7" s="5"/>
      <c r="CV7" s="5"/>
      <c r="CW7" s="5">
        <f t="shared" ref="CW7:CW11" si="7">(+BZ7+CC7+CF7+CI7+CL7+CO7+CR7+CU7)</f>
        <v>202</v>
      </c>
      <c r="CX7" s="5"/>
      <c r="CY7" s="5">
        <v>16</v>
      </c>
      <c r="CZ7" s="5"/>
      <c r="DA7" s="5"/>
      <c r="DB7" s="5">
        <v>0</v>
      </c>
      <c r="DC7" s="5"/>
      <c r="DD7" s="5">
        <v>0</v>
      </c>
      <c r="DE7" s="5"/>
      <c r="DF7" s="5">
        <v>10</v>
      </c>
      <c r="DG7" s="5">
        <v>10</v>
      </c>
      <c r="DH7" s="5">
        <v>10</v>
      </c>
      <c r="DI7" s="5">
        <v>12</v>
      </c>
      <c r="DJ7" s="5">
        <v>12</v>
      </c>
      <c r="DK7" s="5">
        <v>10</v>
      </c>
      <c r="DL7" s="5">
        <v>10</v>
      </c>
      <c r="DM7" s="5">
        <v>11</v>
      </c>
      <c r="DN7" s="5">
        <v>4</v>
      </c>
      <c r="DO7" s="5">
        <v>0</v>
      </c>
      <c r="DP7" s="5">
        <v>0</v>
      </c>
      <c r="DQ7" s="5">
        <v>3</v>
      </c>
      <c r="DR7" s="5">
        <v>0</v>
      </c>
      <c r="DS7" s="5">
        <v>0</v>
      </c>
      <c r="DT7" s="5">
        <v>0</v>
      </c>
      <c r="DU7" s="5">
        <v>8</v>
      </c>
      <c r="DV7" s="5">
        <v>0</v>
      </c>
      <c r="DW7" s="5">
        <f t="shared" ref="DW7:DX7" si="8">+DG7+DI7+DK7+DM7+DO7+DQ7+DS7+DU7</f>
        <v>54</v>
      </c>
      <c r="DX7" s="5">
        <f t="shared" si="8"/>
        <v>36</v>
      </c>
      <c r="DY7" s="5">
        <v>2</v>
      </c>
      <c r="DZ7" s="5">
        <v>2</v>
      </c>
      <c r="EA7" s="5">
        <v>6</v>
      </c>
      <c r="EB7" s="5">
        <v>1</v>
      </c>
      <c r="EC7" s="5">
        <v>1</v>
      </c>
      <c r="ED7" s="5">
        <v>2</v>
      </c>
      <c r="EE7" s="5"/>
      <c r="EF7" s="5">
        <v>2</v>
      </c>
      <c r="EG7" s="5">
        <v>9</v>
      </c>
      <c r="EH7" s="5">
        <v>6</v>
      </c>
      <c r="EI7" s="5">
        <v>6</v>
      </c>
      <c r="EJ7" s="5">
        <v>1</v>
      </c>
      <c r="EK7" s="5">
        <v>4</v>
      </c>
      <c r="EL7" s="5">
        <v>4</v>
      </c>
      <c r="EM7" s="5">
        <v>0</v>
      </c>
      <c r="EN7" s="5">
        <v>1</v>
      </c>
      <c r="EO7" s="5">
        <v>10</v>
      </c>
      <c r="EP7" s="5">
        <v>10</v>
      </c>
      <c r="EQ7" s="5">
        <v>12</v>
      </c>
      <c r="ER7" s="5">
        <v>12</v>
      </c>
      <c r="ES7" s="5">
        <v>10</v>
      </c>
      <c r="ET7" s="5">
        <v>10</v>
      </c>
      <c r="EU7" s="5">
        <v>1</v>
      </c>
      <c r="EV7" s="5">
        <v>1</v>
      </c>
      <c r="EW7" s="5">
        <v>0</v>
      </c>
      <c r="EX7" s="5">
        <v>1</v>
      </c>
      <c r="EY7" s="5">
        <v>3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</row>
    <row r="8" spans="1:160" ht="14.25" customHeight="1" x14ac:dyDescent="0.3">
      <c r="A8" s="3">
        <v>44896</v>
      </c>
      <c r="B8" s="11" t="s">
        <v>164</v>
      </c>
      <c r="C8" s="1">
        <v>6</v>
      </c>
      <c r="D8" s="1">
        <v>3</v>
      </c>
      <c r="E8" s="1">
        <v>3</v>
      </c>
      <c r="F8" s="1">
        <v>5</v>
      </c>
      <c r="G8" s="1">
        <v>4.5</v>
      </c>
      <c r="H8" s="1">
        <v>2</v>
      </c>
      <c r="I8" s="1"/>
      <c r="J8" s="1">
        <v>3</v>
      </c>
      <c r="K8" s="4">
        <f t="shared" si="6"/>
        <v>3.7857142857142856</v>
      </c>
      <c r="L8" s="1">
        <v>4</v>
      </c>
      <c r="M8" s="1">
        <v>7</v>
      </c>
      <c r="N8" s="1">
        <v>8</v>
      </c>
      <c r="O8" s="1">
        <v>6.25</v>
      </c>
      <c r="P8" s="1">
        <v>3.5</v>
      </c>
      <c r="Q8" s="1">
        <v>4</v>
      </c>
      <c r="R8" s="1"/>
      <c r="S8" s="1">
        <v>6</v>
      </c>
      <c r="T8" s="1">
        <v>0.6</v>
      </c>
      <c r="U8" s="1">
        <v>0.7</v>
      </c>
      <c r="V8" s="1">
        <v>0.8</v>
      </c>
      <c r="W8" s="1">
        <v>0.6</v>
      </c>
      <c r="X8" s="1">
        <v>0.7</v>
      </c>
      <c r="Y8" s="1">
        <v>0.6</v>
      </c>
      <c r="Z8" s="1"/>
      <c r="AA8" s="1">
        <v>0.4</v>
      </c>
      <c r="AB8" s="1">
        <v>3</v>
      </c>
      <c r="AC8" s="1">
        <v>6</v>
      </c>
      <c r="AD8" s="1"/>
      <c r="AE8" s="1">
        <v>7</v>
      </c>
      <c r="AF8" s="1">
        <v>6</v>
      </c>
      <c r="AG8" s="1">
        <v>4</v>
      </c>
      <c r="AH8" s="1"/>
      <c r="AI8" s="1">
        <v>0.7</v>
      </c>
      <c r="AJ8" s="1">
        <v>0.7</v>
      </c>
      <c r="AK8" s="1">
        <v>0.2</v>
      </c>
      <c r="AL8" s="1">
        <v>0.9</v>
      </c>
      <c r="AM8" s="1"/>
      <c r="AN8" s="1">
        <v>0.7</v>
      </c>
      <c r="AO8" s="1"/>
      <c r="AP8" s="1">
        <v>0.4</v>
      </c>
      <c r="AQ8" s="1">
        <v>0</v>
      </c>
      <c r="AR8" s="1">
        <v>0.6</v>
      </c>
      <c r="AS8" s="1">
        <v>0.55000000000000004</v>
      </c>
      <c r="AT8" s="1">
        <v>0.6</v>
      </c>
      <c r="AU8" s="1">
        <v>0.6</v>
      </c>
      <c r="AV8" s="1"/>
      <c r="AW8" s="1">
        <v>0.95</v>
      </c>
      <c r="AX8" s="1"/>
      <c r="AY8" s="1">
        <v>0.6</v>
      </c>
      <c r="AZ8" s="1">
        <v>3.1</v>
      </c>
      <c r="BA8" s="1">
        <v>3.1</v>
      </c>
      <c r="BB8" s="1">
        <v>3.1</v>
      </c>
      <c r="BC8" s="1"/>
      <c r="BD8" s="1">
        <v>3.8</v>
      </c>
      <c r="BE8" s="1"/>
      <c r="BF8" s="1"/>
      <c r="BG8" s="1"/>
      <c r="BH8" s="1">
        <v>3.5</v>
      </c>
      <c r="BI8" s="1"/>
      <c r="BJ8" s="1">
        <v>3.75</v>
      </c>
      <c r="BK8" s="1">
        <v>3.5</v>
      </c>
      <c r="BL8" s="1"/>
      <c r="BM8" s="1">
        <v>3.4</v>
      </c>
      <c r="BN8" s="1">
        <v>3.4</v>
      </c>
      <c r="BO8" s="1"/>
      <c r="BP8" s="1">
        <v>3.65</v>
      </c>
      <c r="BQ8" s="1"/>
      <c r="BR8" s="1">
        <v>0</v>
      </c>
      <c r="BS8" s="1">
        <v>0</v>
      </c>
      <c r="BT8" s="1">
        <v>0</v>
      </c>
      <c r="BU8" s="1"/>
      <c r="BV8" s="1">
        <v>3.5</v>
      </c>
      <c r="BW8" s="1"/>
      <c r="BX8" s="1">
        <v>0</v>
      </c>
      <c r="BY8" s="1">
        <v>26</v>
      </c>
      <c r="BZ8" s="1">
        <v>52</v>
      </c>
      <c r="CA8" s="1">
        <v>0</v>
      </c>
      <c r="CB8" s="1">
        <v>23</v>
      </c>
      <c r="CC8" s="1"/>
      <c r="CD8" s="1">
        <v>0</v>
      </c>
      <c r="CE8" s="1">
        <v>0</v>
      </c>
      <c r="CF8" s="1">
        <v>48</v>
      </c>
      <c r="CG8" s="1"/>
      <c r="CH8" s="1">
        <v>24</v>
      </c>
      <c r="CI8" s="1">
        <v>48</v>
      </c>
      <c r="CJ8" s="1">
        <v>0</v>
      </c>
      <c r="CK8" s="1">
        <v>0</v>
      </c>
      <c r="CL8" s="1">
        <v>54</v>
      </c>
      <c r="CM8" s="1"/>
      <c r="CN8" s="1">
        <v>27</v>
      </c>
      <c r="CO8" s="1"/>
      <c r="CP8" s="1">
        <v>0</v>
      </c>
      <c r="CQ8" s="1">
        <v>0</v>
      </c>
      <c r="CR8" s="1">
        <v>0</v>
      </c>
      <c r="CS8" s="1">
        <v>36</v>
      </c>
      <c r="CT8" s="1">
        <v>24</v>
      </c>
      <c r="CU8" s="1"/>
      <c r="CV8" s="1"/>
      <c r="CW8" s="1">
        <f t="shared" si="7"/>
        <v>202</v>
      </c>
      <c r="CX8" s="1"/>
      <c r="CY8" s="1">
        <v>30</v>
      </c>
      <c r="CZ8" s="1"/>
      <c r="DA8" s="1"/>
      <c r="DB8" s="1">
        <v>10</v>
      </c>
      <c r="DC8" s="1"/>
      <c r="DD8" s="1">
        <v>30</v>
      </c>
      <c r="DE8" s="1"/>
      <c r="DF8" s="1">
        <v>10</v>
      </c>
      <c r="DG8" s="1">
        <v>15</v>
      </c>
      <c r="DH8" s="1">
        <v>15</v>
      </c>
      <c r="DI8" s="1">
        <v>15</v>
      </c>
      <c r="DJ8" s="1">
        <v>15</v>
      </c>
      <c r="DK8" s="1">
        <v>10</v>
      </c>
      <c r="DL8" s="1">
        <v>10</v>
      </c>
      <c r="DM8" s="1">
        <v>11</v>
      </c>
      <c r="DN8" s="1">
        <v>4</v>
      </c>
      <c r="DO8" s="1">
        <v>0</v>
      </c>
      <c r="DP8" s="1">
        <v>0</v>
      </c>
      <c r="DQ8" s="1">
        <v>9</v>
      </c>
      <c r="DR8" s="1">
        <v>9</v>
      </c>
      <c r="DS8" s="1">
        <v>0</v>
      </c>
      <c r="DT8" s="1">
        <v>0</v>
      </c>
      <c r="DU8" s="1">
        <v>8</v>
      </c>
      <c r="DV8" s="1">
        <v>0</v>
      </c>
      <c r="DW8" s="1">
        <f t="shared" ref="DW8:DX8" si="9">+DG8+DI8+DK8+DM8+DO8+DQ8+DS8+DU8</f>
        <v>68</v>
      </c>
      <c r="DX8" s="1">
        <f t="shared" si="9"/>
        <v>53</v>
      </c>
      <c r="DY8" s="1">
        <v>2</v>
      </c>
      <c r="DZ8" s="1">
        <v>3</v>
      </c>
      <c r="EA8" s="1">
        <v>6</v>
      </c>
      <c r="EB8" s="1">
        <v>1</v>
      </c>
      <c r="EC8" s="1">
        <v>1</v>
      </c>
      <c r="ED8" s="1">
        <v>3</v>
      </c>
      <c r="EE8" s="1"/>
      <c r="EF8" s="1">
        <v>2</v>
      </c>
      <c r="EG8" s="1">
        <v>9</v>
      </c>
      <c r="EH8" s="1">
        <v>6</v>
      </c>
      <c r="EI8" s="1">
        <v>6</v>
      </c>
      <c r="EJ8" s="1">
        <v>1</v>
      </c>
      <c r="EK8" s="1">
        <v>4</v>
      </c>
      <c r="EL8" s="1">
        <v>4</v>
      </c>
      <c r="EM8" s="1"/>
      <c r="EN8" s="1">
        <v>1</v>
      </c>
      <c r="EO8" s="1">
        <v>15</v>
      </c>
      <c r="EP8" s="1">
        <v>15</v>
      </c>
      <c r="EQ8" s="1">
        <v>15</v>
      </c>
      <c r="ER8" s="1">
        <v>15</v>
      </c>
      <c r="ES8" s="1">
        <v>10</v>
      </c>
      <c r="ET8" s="1">
        <v>10</v>
      </c>
      <c r="EU8" s="1">
        <v>1</v>
      </c>
      <c r="EV8" s="1">
        <v>1</v>
      </c>
      <c r="EW8" s="1">
        <v>1</v>
      </c>
      <c r="EX8" s="1">
        <v>1</v>
      </c>
      <c r="EY8" s="1">
        <v>9</v>
      </c>
      <c r="EZ8" s="1">
        <v>9</v>
      </c>
      <c r="FA8" s="1">
        <v>0</v>
      </c>
      <c r="FB8" s="1">
        <v>0</v>
      </c>
      <c r="FC8" s="1">
        <v>1</v>
      </c>
      <c r="FD8" s="1">
        <v>1</v>
      </c>
    </row>
    <row r="9" spans="1:160" ht="14.25" customHeight="1" x14ac:dyDescent="0.3">
      <c r="A9" s="6">
        <v>45078</v>
      </c>
      <c r="B9" s="5" t="s">
        <v>165</v>
      </c>
      <c r="C9" s="5">
        <v>6</v>
      </c>
      <c r="D9" s="5">
        <v>3</v>
      </c>
      <c r="E9" s="5">
        <v>3</v>
      </c>
      <c r="F9" s="5">
        <v>5</v>
      </c>
      <c r="G9" s="5">
        <v>4</v>
      </c>
      <c r="H9" s="5">
        <v>2</v>
      </c>
      <c r="I9" s="5"/>
      <c r="J9" s="5">
        <v>3</v>
      </c>
      <c r="K9" s="7">
        <f t="shared" si="6"/>
        <v>3.7142857142857144</v>
      </c>
      <c r="L9" s="5">
        <v>6</v>
      </c>
      <c r="M9" s="5">
        <v>7</v>
      </c>
      <c r="N9" s="5">
        <v>8</v>
      </c>
      <c r="O9" s="5">
        <v>6.25</v>
      </c>
      <c r="P9" s="5">
        <v>3.5</v>
      </c>
      <c r="Q9" s="5">
        <v>4</v>
      </c>
      <c r="R9" s="5"/>
      <c r="S9" s="5">
        <v>6</v>
      </c>
      <c r="T9" s="5">
        <v>0.6</v>
      </c>
      <c r="U9" s="5">
        <v>0.7</v>
      </c>
      <c r="V9" s="5">
        <v>0.8</v>
      </c>
      <c r="W9" s="5">
        <v>0.6</v>
      </c>
      <c r="X9" s="5">
        <v>0.75</v>
      </c>
      <c r="Y9" s="5">
        <v>0.75</v>
      </c>
      <c r="Z9" s="5"/>
      <c r="AA9" s="5">
        <v>0.4</v>
      </c>
      <c r="AB9" s="5">
        <v>3</v>
      </c>
      <c r="AC9" s="5">
        <v>6</v>
      </c>
      <c r="AD9" s="5"/>
      <c r="AE9" s="5">
        <v>7</v>
      </c>
      <c r="AF9" s="5">
        <v>0.25347222222222221</v>
      </c>
      <c r="AG9" s="5">
        <v>4</v>
      </c>
      <c r="AH9" s="5"/>
      <c r="AI9" s="5">
        <v>0.7</v>
      </c>
      <c r="AJ9" s="5">
        <v>0.7</v>
      </c>
      <c r="AK9" s="5">
        <v>0.2</v>
      </c>
      <c r="AL9" s="5">
        <v>0.9</v>
      </c>
      <c r="AM9" s="5"/>
      <c r="AN9" s="5">
        <v>0.7</v>
      </c>
      <c r="AO9" s="5"/>
      <c r="AP9" s="5">
        <v>0.4</v>
      </c>
      <c r="AQ9" s="5">
        <v>0</v>
      </c>
      <c r="AR9" s="5">
        <v>0.6</v>
      </c>
      <c r="AS9" s="5">
        <v>0.55000000000000004</v>
      </c>
      <c r="AT9" s="5">
        <v>0.6</v>
      </c>
      <c r="AU9" s="5">
        <v>0.6</v>
      </c>
      <c r="AV9" s="5"/>
      <c r="AW9" s="5">
        <v>0.95</v>
      </c>
      <c r="AX9" s="5"/>
      <c r="AY9" s="5">
        <v>0.6</v>
      </c>
      <c r="AZ9" s="5">
        <v>3.1</v>
      </c>
      <c r="BA9" s="5">
        <v>3.1</v>
      </c>
      <c r="BB9" s="5">
        <v>3.1</v>
      </c>
      <c r="BC9" s="5"/>
      <c r="BD9" s="5">
        <v>3.83</v>
      </c>
      <c r="BE9" s="5">
        <v>3.5</v>
      </c>
      <c r="BF9" s="5"/>
      <c r="BG9" s="5"/>
      <c r="BH9" s="5">
        <v>3.5</v>
      </c>
      <c r="BI9" s="5"/>
      <c r="BJ9" s="5">
        <v>3.76</v>
      </c>
      <c r="BK9" s="5">
        <v>3.55</v>
      </c>
      <c r="BL9" s="5"/>
      <c r="BM9" s="5">
        <v>3.4</v>
      </c>
      <c r="BN9" s="5">
        <v>3.4</v>
      </c>
      <c r="BO9" s="5"/>
      <c r="BP9" s="5">
        <v>3.65</v>
      </c>
      <c r="BQ9" s="5"/>
      <c r="BR9" s="5">
        <v>0</v>
      </c>
      <c r="BS9" s="5">
        <v>0</v>
      </c>
      <c r="BT9" s="5">
        <v>0</v>
      </c>
      <c r="BU9" s="5"/>
      <c r="BV9" s="5">
        <v>3.5</v>
      </c>
      <c r="BW9" s="5"/>
      <c r="BX9" s="5">
        <v>0</v>
      </c>
      <c r="BY9" s="5">
        <v>26</v>
      </c>
      <c r="BZ9" s="5">
        <v>52</v>
      </c>
      <c r="CA9" s="5">
        <v>0</v>
      </c>
      <c r="CB9" s="5">
        <v>23</v>
      </c>
      <c r="CC9" s="5"/>
      <c r="CD9" s="5">
        <v>0</v>
      </c>
      <c r="CE9" s="5">
        <v>0</v>
      </c>
      <c r="CF9" s="5">
        <v>48</v>
      </c>
      <c r="CG9" s="5"/>
      <c r="CH9" s="5">
        <v>24</v>
      </c>
      <c r="CI9" s="5">
        <v>48</v>
      </c>
      <c r="CJ9" s="5">
        <v>0</v>
      </c>
      <c r="CK9" s="5">
        <v>0</v>
      </c>
      <c r="CL9" s="5">
        <v>54</v>
      </c>
      <c r="CM9" s="5"/>
      <c r="CN9" s="5">
        <v>24</v>
      </c>
      <c r="CO9" s="5"/>
      <c r="CP9" s="5">
        <v>0</v>
      </c>
      <c r="CQ9" s="5">
        <v>0</v>
      </c>
      <c r="CR9" s="5">
        <v>0</v>
      </c>
      <c r="CS9" s="5"/>
      <c r="CT9" s="5">
        <v>24</v>
      </c>
      <c r="CU9" s="5"/>
      <c r="CV9" s="5"/>
      <c r="CW9" s="5">
        <f t="shared" si="7"/>
        <v>202</v>
      </c>
      <c r="CX9" s="5"/>
      <c r="CY9" s="5">
        <v>30</v>
      </c>
      <c r="CZ9" s="5"/>
      <c r="DA9" s="5"/>
      <c r="DB9" s="5">
        <v>10</v>
      </c>
      <c r="DC9" s="5"/>
      <c r="DD9" s="5">
        <v>0</v>
      </c>
      <c r="DE9" s="5"/>
      <c r="DF9" s="5">
        <v>10</v>
      </c>
      <c r="DG9" s="5">
        <v>15</v>
      </c>
      <c r="DH9" s="5">
        <v>15</v>
      </c>
      <c r="DI9" s="5">
        <v>15</v>
      </c>
      <c r="DJ9" s="5">
        <v>15</v>
      </c>
      <c r="DK9" s="5">
        <v>10</v>
      </c>
      <c r="DL9" s="5">
        <v>10</v>
      </c>
      <c r="DM9" s="5">
        <v>15</v>
      </c>
      <c r="DN9" s="5">
        <v>6</v>
      </c>
      <c r="DO9" s="5">
        <v>0</v>
      </c>
      <c r="DP9" s="5">
        <v>0</v>
      </c>
      <c r="DQ9" s="5">
        <v>9</v>
      </c>
      <c r="DR9" s="5">
        <v>9</v>
      </c>
      <c r="DS9" s="5">
        <v>0</v>
      </c>
      <c r="DT9" s="5">
        <v>0</v>
      </c>
      <c r="DU9" s="5">
        <v>9</v>
      </c>
      <c r="DV9" s="5">
        <v>1</v>
      </c>
      <c r="DW9" s="5">
        <f t="shared" ref="DW9:DX9" si="10">+DG9+DI9+DK9+DM9+DO9+DQ9+DS9+DU9</f>
        <v>73</v>
      </c>
      <c r="DX9" s="5">
        <f t="shared" si="10"/>
        <v>56</v>
      </c>
      <c r="DY9" s="5">
        <v>2</v>
      </c>
      <c r="DZ9" s="5">
        <v>3</v>
      </c>
      <c r="EA9" s="5">
        <v>6</v>
      </c>
      <c r="EB9" s="5">
        <v>2</v>
      </c>
      <c r="EC9" s="5">
        <v>1</v>
      </c>
      <c r="ED9" s="5">
        <v>3</v>
      </c>
      <c r="EE9" s="5"/>
      <c r="EF9" s="5">
        <v>3</v>
      </c>
      <c r="EG9" s="5">
        <v>9</v>
      </c>
      <c r="EH9" s="5">
        <v>6</v>
      </c>
      <c r="EI9" s="5">
        <v>6</v>
      </c>
      <c r="EJ9" s="5">
        <v>2</v>
      </c>
      <c r="EK9" s="5">
        <v>4</v>
      </c>
      <c r="EL9" s="5">
        <v>6</v>
      </c>
      <c r="EM9" s="5"/>
      <c r="EN9" s="5">
        <v>2</v>
      </c>
      <c r="EO9" s="5">
        <v>15</v>
      </c>
      <c r="EP9" s="5">
        <v>15</v>
      </c>
      <c r="EQ9" s="5">
        <v>15</v>
      </c>
      <c r="ER9" s="5">
        <v>15</v>
      </c>
      <c r="ES9" s="5">
        <v>10</v>
      </c>
      <c r="ET9" s="5">
        <v>10</v>
      </c>
      <c r="EU9" s="5">
        <v>2</v>
      </c>
      <c r="EV9" s="5">
        <v>2</v>
      </c>
      <c r="EW9" s="5">
        <v>1</v>
      </c>
      <c r="EX9" s="5">
        <v>1</v>
      </c>
      <c r="EY9" s="5">
        <v>9</v>
      </c>
      <c r="EZ9" s="5">
        <v>9</v>
      </c>
      <c r="FA9" s="5">
        <v>0</v>
      </c>
      <c r="FB9" s="5">
        <v>0</v>
      </c>
      <c r="FC9" s="5">
        <v>1</v>
      </c>
      <c r="FD9" s="5">
        <v>1</v>
      </c>
    </row>
    <row r="10" spans="1:160" ht="14.25" customHeight="1" x14ac:dyDescent="0.3">
      <c r="A10" s="3">
        <v>45261</v>
      </c>
      <c r="B10" s="1" t="s">
        <v>166</v>
      </c>
      <c r="C10" s="1">
        <v>6</v>
      </c>
      <c r="D10" s="1">
        <v>3</v>
      </c>
      <c r="E10" s="1">
        <v>3</v>
      </c>
      <c r="F10" s="1">
        <v>4</v>
      </c>
      <c r="G10" s="1">
        <v>4</v>
      </c>
      <c r="H10" s="1">
        <v>2</v>
      </c>
      <c r="I10" s="1"/>
      <c r="J10" s="1">
        <v>3</v>
      </c>
      <c r="K10" s="4">
        <f t="shared" si="6"/>
        <v>3.5714285714285716</v>
      </c>
      <c r="L10" s="1">
        <v>6</v>
      </c>
      <c r="M10" s="1">
        <v>7</v>
      </c>
      <c r="N10" s="1">
        <v>8</v>
      </c>
      <c r="O10" s="1">
        <v>6.25</v>
      </c>
      <c r="P10" s="1">
        <v>3.5</v>
      </c>
      <c r="Q10" s="1">
        <v>5</v>
      </c>
      <c r="R10" s="1"/>
      <c r="S10" s="1">
        <v>6</v>
      </c>
      <c r="T10" s="1">
        <v>0.65</v>
      </c>
      <c r="U10" s="1">
        <v>0.75</v>
      </c>
      <c r="V10" s="1">
        <v>0.8</v>
      </c>
      <c r="W10" s="1">
        <v>0.6</v>
      </c>
      <c r="X10" s="1">
        <v>0.75</v>
      </c>
      <c r="Y10" s="1">
        <v>0.75</v>
      </c>
      <c r="Z10" s="1"/>
      <c r="AA10" s="1">
        <v>0.4</v>
      </c>
      <c r="AB10" s="1">
        <v>3</v>
      </c>
      <c r="AC10" s="1">
        <v>7</v>
      </c>
      <c r="AD10" s="1"/>
      <c r="AE10" s="1">
        <v>8</v>
      </c>
      <c r="AF10" s="1">
        <v>0.25347222222222221</v>
      </c>
      <c r="AG10" s="1">
        <v>6</v>
      </c>
      <c r="AH10" s="1"/>
      <c r="AI10" s="1">
        <v>0.8</v>
      </c>
      <c r="AJ10" s="1">
        <v>0.7</v>
      </c>
      <c r="AK10" s="1">
        <v>0.2</v>
      </c>
      <c r="AL10" s="1">
        <v>0.9</v>
      </c>
      <c r="AM10" s="1"/>
      <c r="AN10" s="1">
        <v>0.8</v>
      </c>
      <c r="AO10" s="1"/>
      <c r="AP10" s="1">
        <v>0.4</v>
      </c>
      <c r="AQ10" s="1">
        <v>0</v>
      </c>
      <c r="AR10" s="1">
        <v>0.65</v>
      </c>
      <c r="AS10" s="1">
        <v>0.6</v>
      </c>
      <c r="AT10" s="1">
        <v>0.6</v>
      </c>
      <c r="AU10" s="1">
        <v>0.6</v>
      </c>
      <c r="AV10" s="1"/>
      <c r="AW10" s="1">
        <v>0.95</v>
      </c>
      <c r="AX10" s="1"/>
      <c r="AY10" s="1">
        <v>0.6</v>
      </c>
      <c r="AZ10" s="1">
        <v>3.2</v>
      </c>
      <c r="BA10" s="1">
        <v>3.2</v>
      </c>
      <c r="BB10" s="1">
        <v>3.2</v>
      </c>
      <c r="BC10" s="1"/>
      <c r="BD10" s="1">
        <v>3.83</v>
      </c>
      <c r="BE10" s="1">
        <v>3.5</v>
      </c>
      <c r="BF10" s="1"/>
      <c r="BG10" s="1"/>
      <c r="BH10" s="1">
        <v>3.5</v>
      </c>
      <c r="BI10" s="1"/>
      <c r="BJ10" s="1">
        <v>3.76</v>
      </c>
      <c r="BK10" s="1">
        <v>3.55</v>
      </c>
      <c r="BL10" s="1"/>
      <c r="BM10" s="1">
        <v>3.5</v>
      </c>
      <c r="BN10" s="1">
        <v>3.5</v>
      </c>
      <c r="BO10" s="1"/>
      <c r="BP10" s="1">
        <v>3.65</v>
      </c>
      <c r="BQ10" s="1"/>
      <c r="BR10" s="1">
        <v>0</v>
      </c>
      <c r="BS10" s="1">
        <v>0</v>
      </c>
      <c r="BT10" s="1">
        <v>0</v>
      </c>
      <c r="BU10" s="1"/>
      <c r="BV10" s="1">
        <v>3.5</v>
      </c>
      <c r="BW10" s="1"/>
      <c r="BX10" s="1">
        <v>0</v>
      </c>
      <c r="BY10" s="1">
        <v>0</v>
      </c>
      <c r="BZ10" s="1">
        <v>48</v>
      </c>
      <c r="CA10" s="1">
        <v>0</v>
      </c>
      <c r="CB10" s="1">
        <v>23</v>
      </c>
      <c r="CC10" s="1">
        <v>0</v>
      </c>
      <c r="CD10" s="1">
        <v>0</v>
      </c>
      <c r="CE10" s="1">
        <v>0</v>
      </c>
      <c r="CF10" s="1">
        <v>48</v>
      </c>
      <c r="CG10" s="1"/>
      <c r="CH10" s="1">
        <v>24</v>
      </c>
      <c r="CI10" s="1">
        <v>48</v>
      </c>
      <c r="CJ10" s="1">
        <v>0</v>
      </c>
      <c r="CK10" s="1">
        <v>0</v>
      </c>
      <c r="CL10" s="1">
        <v>51.599999999999994</v>
      </c>
      <c r="CM10" s="1"/>
      <c r="CN10" s="1">
        <v>27</v>
      </c>
      <c r="CO10" s="1"/>
      <c r="CP10" s="1">
        <v>0</v>
      </c>
      <c r="CQ10" s="1">
        <v>0</v>
      </c>
      <c r="CR10" s="1">
        <v>0</v>
      </c>
      <c r="CS10" s="1"/>
      <c r="CT10" s="1">
        <v>24</v>
      </c>
      <c r="CU10" s="1"/>
      <c r="CV10" s="1"/>
      <c r="CW10" s="1">
        <f t="shared" si="7"/>
        <v>195.6</v>
      </c>
      <c r="CX10" s="1"/>
      <c r="CY10" s="1">
        <v>40</v>
      </c>
      <c r="CZ10" s="1"/>
      <c r="DA10" s="1"/>
      <c r="DB10" s="1">
        <v>20</v>
      </c>
      <c r="DC10" s="1"/>
      <c r="DD10" s="1">
        <v>19</v>
      </c>
      <c r="DE10" s="1"/>
      <c r="DF10" s="1">
        <v>20</v>
      </c>
      <c r="DG10" s="1">
        <v>20</v>
      </c>
      <c r="DH10" s="1">
        <v>20</v>
      </c>
      <c r="DI10" s="1">
        <v>20</v>
      </c>
      <c r="DJ10" s="1">
        <v>20</v>
      </c>
      <c r="DK10" s="1">
        <v>10</v>
      </c>
      <c r="DL10" s="1">
        <v>10</v>
      </c>
      <c r="DM10" s="1">
        <v>15</v>
      </c>
      <c r="DN10" s="1">
        <v>6</v>
      </c>
      <c r="DO10" s="1">
        <v>0</v>
      </c>
      <c r="DP10" s="1">
        <v>0</v>
      </c>
      <c r="DQ10" s="1">
        <v>9</v>
      </c>
      <c r="DR10" s="1">
        <v>9</v>
      </c>
      <c r="DS10" s="1">
        <v>0</v>
      </c>
      <c r="DT10" s="1">
        <v>0</v>
      </c>
      <c r="DU10" s="1">
        <v>9</v>
      </c>
      <c r="DV10" s="1">
        <v>1</v>
      </c>
      <c r="DW10" s="1">
        <f t="shared" ref="DW10:DX10" si="11">+DG10+DI10+DK10+DM10+DO10+DQ10+DS10+DU10</f>
        <v>83</v>
      </c>
      <c r="DX10" s="1">
        <f t="shared" si="11"/>
        <v>66</v>
      </c>
      <c r="DY10" s="1">
        <v>2</v>
      </c>
      <c r="DZ10" s="1">
        <v>3</v>
      </c>
      <c r="EA10" s="1">
        <v>6</v>
      </c>
      <c r="EB10" s="1">
        <v>2</v>
      </c>
      <c r="EC10" s="1">
        <v>1</v>
      </c>
      <c r="ED10" s="1">
        <v>3</v>
      </c>
      <c r="EE10" s="1"/>
      <c r="EF10" s="1">
        <v>3</v>
      </c>
      <c r="EG10" s="1">
        <v>9</v>
      </c>
      <c r="EH10" s="1">
        <v>6</v>
      </c>
      <c r="EI10" s="1">
        <v>6</v>
      </c>
      <c r="EJ10" s="1">
        <v>2</v>
      </c>
      <c r="EK10" s="1">
        <v>5</v>
      </c>
      <c r="EL10" s="1">
        <v>6</v>
      </c>
      <c r="EM10" s="1"/>
      <c r="EN10" s="1">
        <v>2</v>
      </c>
      <c r="EO10" s="1">
        <v>20</v>
      </c>
      <c r="EP10" s="1">
        <v>20</v>
      </c>
      <c r="EQ10" s="1">
        <v>20</v>
      </c>
      <c r="ER10" s="1">
        <v>20</v>
      </c>
      <c r="ES10" s="1">
        <v>10</v>
      </c>
      <c r="ET10" s="1">
        <v>10</v>
      </c>
      <c r="EU10" s="1">
        <v>2</v>
      </c>
      <c r="EV10" s="1">
        <v>2</v>
      </c>
      <c r="EW10" s="1">
        <v>2</v>
      </c>
      <c r="EX10" s="1">
        <v>2</v>
      </c>
      <c r="EY10" s="1">
        <v>9</v>
      </c>
      <c r="EZ10" s="1">
        <v>9</v>
      </c>
      <c r="FA10" s="1">
        <v>0</v>
      </c>
      <c r="FB10" s="1">
        <v>0</v>
      </c>
      <c r="FC10" s="1">
        <v>1</v>
      </c>
      <c r="FD10" s="1">
        <v>1</v>
      </c>
    </row>
    <row r="11" spans="1:160" ht="14.25" customHeight="1" x14ac:dyDescent="0.3">
      <c r="A11" s="6">
        <v>45444</v>
      </c>
      <c r="B11" s="5" t="s">
        <v>167</v>
      </c>
      <c r="C11" s="5">
        <v>6</v>
      </c>
      <c r="D11" s="5">
        <v>2</v>
      </c>
      <c r="E11" s="5">
        <v>3</v>
      </c>
      <c r="F11" s="5">
        <v>4</v>
      </c>
      <c r="G11" s="5">
        <v>3</v>
      </c>
      <c r="H11" s="5">
        <v>2</v>
      </c>
      <c r="I11" s="5"/>
      <c r="J11" s="5">
        <v>3</v>
      </c>
      <c r="K11" s="7">
        <f t="shared" si="6"/>
        <v>3.2857142857142856</v>
      </c>
      <c r="L11" s="5">
        <v>6</v>
      </c>
      <c r="M11" s="5">
        <v>7</v>
      </c>
      <c r="N11" s="5">
        <v>8</v>
      </c>
      <c r="O11" s="5">
        <v>8</v>
      </c>
      <c r="P11" s="5">
        <v>3.5</v>
      </c>
      <c r="Q11" s="5">
        <v>5</v>
      </c>
      <c r="R11" s="5"/>
      <c r="S11" s="5">
        <v>7</v>
      </c>
      <c r="T11" s="5">
        <v>0.65</v>
      </c>
      <c r="U11" s="5">
        <v>0.75</v>
      </c>
      <c r="V11" s="5">
        <v>0.8</v>
      </c>
      <c r="W11" s="5">
        <v>0.6</v>
      </c>
      <c r="X11" s="5">
        <v>0.8</v>
      </c>
      <c r="Y11" s="5">
        <v>0.8</v>
      </c>
      <c r="Z11" s="5"/>
      <c r="AA11" s="5">
        <v>0.4</v>
      </c>
      <c r="AB11" s="5">
        <v>3</v>
      </c>
      <c r="AC11" s="5">
        <v>7</v>
      </c>
      <c r="AD11" s="5"/>
      <c r="AE11" s="5">
        <v>8</v>
      </c>
      <c r="AF11" s="5">
        <v>0.25347222222222221</v>
      </c>
      <c r="AG11" s="5">
        <v>6</v>
      </c>
      <c r="AH11" s="5"/>
      <c r="AI11" s="5">
        <v>0.8</v>
      </c>
      <c r="AJ11" s="5">
        <v>0.7</v>
      </c>
      <c r="AK11" s="5">
        <v>0.25</v>
      </c>
      <c r="AL11" s="5">
        <v>0.9</v>
      </c>
      <c r="AM11" s="5"/>
      <c r="AN11" s="5">
        <v>0.8</v>
      </c>
      <c r="AO11" s="5"/>
      <c r="AP11" s="5">
        <v>0.5</v>
      </c>
      <c r="AQ11" s="5">
        <v>0</v>
      </c>
      <c r="AR11" s="5">
        <v>0.65</v>
      </c>
      <c r="AS11" s="5">
        <v>0.6</v>
      </c>
      <c r="AT11" s="5">
        <v>0.6</v>
      </c>
      <c r="AU11" s="5">
        <v>0.6</v>
      </c>
      <c r="AV11" s="5"/>
      <c r="AW11" s="5">
        <v>0.95</v>
      </c>
      <c r="AX11" s="5"/>
      <c r="AY11" s="5">
        <v>0.6</v>
      </c>
      <c r="AZ11" s="5">
        <v>3.2</v>
      </c>
      <c r="BA11" s="5">
        <v>3.2</v>
      </c>
      <c r="BB11" s="5">
        <v>3.2</v>
      </c>
      <c r="BC11" s="5"/>
      <c r="BD11" s="5">
        <v>3.85</v>
      </c>
      <c r="BE11" s="5">
        <v>3.6</v>
      </c>
      <c r="BF11" s="5"/>
      <c r="BG11" s="5"/>
      <c r="BH11" s="5">
        <v>3.5</v>
      </c>
      <c r="BI11" s="5"/>
      <c r="BJ11" s="5">
        <v>3.76</v>
      </c>
      <c r="BK11" s="5">
        <v>3.55</v>
      </c>
      <c r="BL11" s="5"/>
      <c r="BM11" s="5">
        <v>3.55</v>
      </c>
      <c r="BN11" s="5">
        <v>3.5</v>
      </c>
      <c r="BO11" s="5"/>
      <c r="BP11" s="5">
        <v>3.68</v>
      </c>
      <c r="BQ11" s="5">
        <v>3.47</v>
      </c>
      <c r="BR11" s="5">
        <v>0</v>
      </c>
      <c r="BS11" s="5">
        <v>0</v>
      </c>
      <c r="BT11" s="5">
        <v>0</v>
      </c>
      <c r="BU11" s="5"/>
      <c r="BV11" s="5"/>
      <c r="BW11" s="5"/>
      <c r="BX11" s="5">
        <v>0</v>
      </c>
      <c r="BY11" s="5">
        <v>0</v>
      </c>
      <c r="BZ11" s="5">
        <v>48</v>
      </c>
      <c r="CA11" s="5">
        <v>0</v>
      </c>
      <c r="CB11" s="5">
        <v>23</v>
      </c>
      <c r="CC11" s="5">
        <v>48</v>
      </c>
      <c r="CD11" s="5">
        <v>0</v>
      </c>
      <c r="CE11" s="5">
        <v>0</v>
      </c>
      <c r="CF11" s="5">
        <v>48</v>
      </c>
      <c r="CG11" s="5"/>
      <c r="CH11" s="5">
        <v>24</v>
      </c>
      <c r="CI11" s="5">
        <v>48</v>
      </c>
      <c r="CJ11" s="5">
        <v>0</v>
      </c>
      <c r="CK11" s="5">
        <v>0</v>
      </c>
      <c r="CL11" s="5">
        <v>51.599999999999994</v>
      </c>
      <c r="CM11" s="5"/>
      <c r="CN11" s="5">
        <v>24</v>
      </c>
      <c r="CO11" s="5">
        <v>48</v>
      </c>
      <c r="CP11" s="5">
        <v>0</v>
      </c>
      <c r="CQ11" s="5">
        <v>0</v>
      </c>
      <c r="CR11" s="5">
        <v>0</v>
      </c>
      <c r="CS11" s="5"/>
      <c r="CT11" s="5"/>
      <c r="CU11" s="5"/>
      <c r="CV11" s="5"/>
      <c r="CW11" s="5">
        <f t="shared" si="7"/>
        <v>291.60000000000002</v>
      </c>
      <c r="CX11" s="5"/>
      <c r="CY11" s="5">
        <v>40</v>
      </c>
      <c r="CZ11" s="5"/>
      <c r="DA11" s="5"/>
      <c r="DB11" s="5">
        <v>20</v>
      </c>
      <c r="DC11" s="5"/>
      <c r="DD11" s="5">
        <v>0</v>
      </c>
      <c r="DE11" s="5"/>
      <c r="DF11" s="5">
        <v>20</v>
      </c>
      <c r="DG11" s="5">
        <v>20</v>
      </c>
      <c r="DH11" s="5">
        <v>20</v>
      </c>
      <c r="DI11" s="5">
        <v>20</v>
      </c>
      <c r="DJ11" s="5">
        <v>20</v>
      </c>
      <c r="DK11" s="5">
        <v>10</v>
      </c>
      <c r="DL11" s="5">
        <v>10</v>
      </c>
      <c r="DM11" s="5">
        <v>15</v>
      </c>
      <c r="DN11" s="5">
        <v>6</v>
      </c>
      <c r="DO11" s="5">
        <v>0</v>
      </c>
      <c r="DP11" s="5">
        <v>0</v>
      </c>
      <c r="DQ11" s="5">
        <v>9</v>
      </c>
      <c r="DR11" s="5">
        <v>9</v>
      </c>
      <c r="DS11" s="5">
        <v>0</v>
      </c>
      <c r="DT11" s="5">
        <v>0</v>
      </c>
      <c r="DU11" s="5">
        <v>10</v>
      </c>
      <c r="DV11" s="5">
        <v>2</v>
      </c>
      <c r="DW11" s="5">
        <f t="shared" ref="DW11:DX11" si="12">+DG11+DI11+DK11+DM11+DO11+DQ11+DS11+DU11</f>
        <v>84</v>
      </c>
      <c r="DX11" s="5">
        <f t="shared" si="12"/>
        <v>67</v>
      </c>
      <c r="DY11" s="5">
        <v>2</v>
      </c>
      <c r="DZ11" s="5">
        <v>3</v>
      </c>
      <c r="EA11" s="5">
        <v>6</v>
      </c>
      <c r="EB11" s="5">
        <v>3</v>
      </c>
      <c r="EC11" s="5">
        <v>1</v>
      </c>
      <c r="ED11" s="5">
        <v>3</v>
      </c>
      <c r="EE11" s="5"/>
      <c r="EF11" s="5">
        <v>3</v>
      </c>
      <c r="EG11" s="5">
        <v>9</v>
      </c>
      <c r="EH11" s="5">
        <v>6</v>
      </c>
      <c r="EI11" s="5">
        <v>6</v>
      </c>
      <c r="EJ11" s="5">
        <v>3</v>
      </c>
      <c r="EK11" s="5">
        <v>5</v>
      </c>
      <c r="EL11" s="5">
        <v>9</v>
      </c>
      <c r="EM11" s="5"/>
      <c r="EN11" s="5">
        <v>2</v>
      </c>
      <c r="EO11" s="5">
        <v>20</v>
      </c>
      <c r="EP11" s="5">
        <v>20</v>
      </c>
      <c r="EQ11" s="5">
        <v>20</v>
      </c>
      <c r="ER11" s="5">
        <v>20</v>
      </c>
      <c r="ES11" s="5">
        <v>10</v>
      </c>
      <c r="ET11" s="5">
        <v>10</v>
      </c>
      <c r="EU11" s="5">
        <v>3</v>
      </c>
      <c r="EV11" s="5">
        <v>2</v>
      </c>
      <c r="EW11" s="5">
        <v>2</v>
      </c>
      <c r="EX11" s="5">
        <v>2</v>
      </c>
      <c r="EY11" s="5">
        <v>9</v>
      </c>
      <c r="EZ11" s="5">
        <v>9</v>
      </c>
      <c r="FA11" s="5">
        <v>0</v>
      </c>
      <c r="FB11" s="5">
        <v>0</v>
      </c>
      <c r="FC11" s="5">
        <v>1</v>
      </c>
      <c r="FD11" s="5">
        <v>1</v>
      </c>
    </row>
    <row r="12" spans="1:160" ht="14.25" customHeight="1" x14ac:dyDescent="0.3">
      <c r="A12" s="3">
        <v>45627</v>
      </c>
      <c r="B12" s="1" t="s">
        <v>168</v>
      </c>
      <c r="C12" s="1">
        <v>6</v>
      </c>
      <c r="D12" s="1">
        <v>2</v>
      </c>
      <c r="E12" s="1">
        <v>3</v>
      </c>
      <c r="F12" s="1">
        <v>3</v>
      </c>
      <c r="G12" s="1">
        <v>3</v>
      </c>
      <c r="H12" s="1">
        <v>2</v>
      </c>
      <c r="I12" s="1"/>
      <c r="J12" s="1">
        <v>2</v>
      </c>
      <c r="K12" s="4">
        <f t="shared" si="6"/>
        <v>3</v>
      </c>
      <c r="L12" s="1">
        <v>6</v>
      </c>
      <c r="M12" s="1">
        <v>8</v>
      </c>
      <c r="N12" s="1">
        <v>8</v>
      </c>
      <c r="O12" s="1">
        <v>8</v>
      </c>
      <c r="P12" s="1">
        <v>3.5</v>
      </c>
      <c r="Q12" s="1">
        <v>5</v>
      </c>
      <c r="R12" s="1"/>
      <c r="S12" s="1">
        <v>7</v>
      </c>
      <c r="T12" s="1">
        <v>0.7</v>
      </c>
      <c r="U12" s="1">
        <v>0.8</v>
      </c>
      <c r="V12" s="1">
        <v>0.8</v>
      </c>
      <c r="W12" s="1">
        <v>0.7</v>
      </c>
      <c r="X12" s="1">
        <v>0.8</v>
      </c>
      <c r="Y12" s="1">
        <v>0.8</v>
      </c>
      <c r="Z12" s="1"/>
      <c r="AA12" s="1">
        <v>0.5</v>
      </c>
      <c r="AB12" s="1">
        <v>3</v>
      </c>
      <c r="AC12" s="1">
        <v>8</v>
      </c>
      <c r="AD12" s="1"/>
      <c r="AE12" s="1">
        <v>8</v>
      </c>
      <c r="AF12" s="1">
        <v>7</v>
      </c>
      <c r="AG12" s="1">
        <v>6</v>
      </c>
      <c r="AH12" s="1"/>
      <c r="AI12" s="1">
        <v>0.8</v>
      </c>
      <c r="AJ12" s="1">
        <v>0.7</v>
      </c>
      <c r="AK12" s="1">
        <v>0.25</v>
      </c>
      <c r="AL12" s="1">
        <v>0.95</v>
      </c>
      <c r="AM12" s="1"/>
      <c r="AN12" s="1">
        <v>0.8</v>
      </c>
      <c r="AO12" s="1"/>
      <c r="AP12" s="1">
        <v>0.5</v>
      </c>
      <c r="AQ12" s="1">
        <v>0</v>
      </c>
      <c r="AR12" s="1">
        <v>0.7</v>
      </c>
      <c r="AS12" s="1">
        <v>0.65</v>
      </c>
      <c r="AT12" s="1">
        <v>0.6</v>
      </c>
      <c r="AU12" s="1">
        <v>0.6</v>
      </c>
      <c r="AV12" s="1"/>
      <c r="AW12" s="1">
        <v>0.95</v>
      </c>
      <c r="AX12" s="1"/>
      <c r="AY12" s="1">
        <v>0.7</v>
      </c>
      <c r="AZ12" s="1">
        <v>3.3</v>
      </c>
      <c r="BA12" s="1">
        <v>3.3</v>
      </c>
      <c r="BB12" s="1">
        <v>3.3</v>
      </c>
      <c r="BC12" s="1"/>
      <c r="BD12" s="1">
        <v>3.85</v>
      </c>
      <c r="BE12" s="1">
        <v>3.6</v>
      </c>
      <c r="BF12" s="1"/>
      <c r="BG12" s="1"/>
      <c r="BH12" s="1">
        <v>3.5</v>
      </c>
      <c r="BI12" s="1"/>
      <c r="BJ12" s="1">
        <v>3.76</v>
      </c>
      <c r="BK12" s="1">
        <v>3.6</v>
      </c>
      <c r="BL12" s="1"/>
      <c r="BM12" s="1">
        <v>3.55</v>
      </c>
      <c r="BN12" s="1">
        <v>3.5</v>
      </c>
      <c r="BO12" s="1"/>
      <c r="BP12" s="1">
        <v>3.68</v>
      </c>
      <c r="BQ12" s="1">
        <v>3.5</v>
      </c>
      <c r="BR12" s="1">
        <v>0</v>
      </c>
      <c r="BS12" s="1">
        <v>0</v>
      </c>
      <c r="BT12" s="1">
        <v>0</v>
      </c>
      <c r="BU12" s="1"/>
      <c r="BV12" s="1"/>
      <c r="BW12" s="1">
        <v>3.5</v>
      </c>
      <c r="BX12" s="1">
        <v>0</v>
      </c>
      <c r="BY12" s="1">
        <v>0</v>
      </c>
      <c r="BZ12" s="1">
        <v>48</v>
      </c>
      <c r="CA12" s="1">
        <v>0</v>
      </c>
      <c r="CB12" s="1">
        <v>0</v>
      </c>
      <c r="CC12" s="1">
        <v>48</v>
      </c>
      <c r="CD12" s="1">
        <v>0</v>
      </c>
      <c r="CE12" s="1">
        <v>0</v>
      </c>
      <c r="CF12" s="1">
        <v>48</v>
      </c>
      <c r="CG12" s="1"/>
      <c r="CH12" s="1">
        <v>24</v>
      </c>
      <c r="CI12" s="1">
        <v>48</v>
      </c>
      <c r="CJ12" s="1">
        <v>0</v>
      </c>
      <c r="CK12" s="1">
        <v>0</v>
      </c>
      <c r="CL12" s="1">
        <v>51.599999999999994</v>
      </c>
      <c r="CM12" s="1"/>
      <c r="CN12" s="1">
        <v>27</v>
      </c>
      <c r="CO12" s="1">
        <v>54</v>
      </c>
      <c r="CP12" s="1">
        <v>0</v>
      </c>
      <c r="CQ12" s="1">
        <v>0</v>
      </c>
      <c r="CR12" s="1">
        <v>0</v>
      </c>
      <c r="CS12" s="1"/>
      <c r="CT12" s="1"/>
      <c r="CU12" s="1">
        <v>48</v>
      </c>
      <c r="CV12" s="1"/>
      <c r="CW12" s="12">
        <f t="shared" ref="CW12:CW15" si="13">(+BZ12+CC12+CF12+CI12+CL12+CO12+CR12+CU12)/8</f>
        <v>43.2</v>
      </c>
      <c r="CX12" s="1"/>
      <c r="CY12" s="1">
        <v>50</v>
      </c>
      <c r="CZ12" s="1"/>
      <c r="DA12" s="1"/>
      <c r="DB12" s="1">
        <v>30</v>
      </c>
      <c r="DC12" s="1"/>
      <c r="DD12" s="1">
        <v>30</v>
      </c>
      <c r="DE12" s="1"/>
      <c r="DF12" s="1">
        <v>20</v>
      </c>
      <c r="DG12" s="1">
        <v>25</v>
      </c>
      <c r="DH12" s="1">
        <v>25</v>
      </c>
      <c r="DI12" s="1">
        <v>25</v>
      </c>
      <c r="DJ12" s="1">
        <v>25</v>
      </c>
      <c r="DK12" s="1">
        <v>10</v>
      </c>
      <c r="DL12" s="1">
        <v>10</v>
      </c>
      <c r="DM12" s="1">
        <v>15</v>
      </c>
      <c r="DN12" s="1">
        <v>6</v>
      </c>
      <c r="DO12" s="1">
        <v>0</v>
      </c>
      <c r="DP12" s="1">
        <v>0</v>
      </c>
      <c r="DQ12" s="1">
        <v>9</v>
      </c>
      <c r="DR12" s="1">
        <v>9</v>
      </c>
      <c r="DS12" s="1">
        <v>0</v>
      </c>
      <c r="DT12" s="1">
        <v>0</v>
      </c>
      <c r="DU12" s="1">
        <v>10</v>
      </c>
      <c r="DV12" s="1">
        <v>2</v>
      </c>
      <c r="DW12" s="1">
        <f t="shared" ref="DW12:DX12" si="14">+DG12+DI12+DK12+DM12+DO12+DQ12+DS12+DU12</f>
        <v>94</v>
      </c>
      <c r="DX12" s="1">
        <f t="shared" si="14"/>
        <v>77</v>
      </c>
      <c r="DY12" s="1">
        <v>2</v>
      </c>
      <c r="DZ12" s="1">
        <v>3</v>
      </c>
      <c r="EA12" s="1">
        <v>6</v>
      </c>
      <c r="EB12" s="1">
        <v>3</v>
      </c>
      <c r="EC12" s="1">
        <v>1</v>
      </c>
      <c r="ED12" s="1">
        <v>3</v>
      </c>
      <c r="EE12" s="1"/>
      <c r="EF12" s="1">
        <v>4</v>
      </c>
      <c r="EG12" s="1">
        <v>9</v>
      </c>
      <c r="EH12" s="1">
        <v>9</v>
      </c>
      <c r="EI12" s="1">
        <v>6</v>
      </c>
      <c r="EJ12" s="1">
        <v>3</v>
      </c>
      <c r="EK12" s="1">
        <v>5</v>
      </c>
      <c r="EL12" s="1">
        <v>9</v>
      </c>
      <c r="EM12" s="1"/>
      <c r="EN12" s="1">
        <v>3</v>
      </c>
      <c r="EO12" s="1">
        <v>25</v>
      </c>
      <c r="EP12" s="1">
        <v>25</v>
      </c>
      <c r="EQ12" s="1">
        <v>25</v>
      </c>
      <c r="ER12" s="1">
        <v>25</v>
      </c>
      <c r="ES12" s="1">
        <v>10</v>
      </c>
      <c r="ET12" s="1">
        <v>10</v>
      </c>
      <c r="EU12" s="1">
        <v>3</v>
      </c>
      <c r="EV12" s="1">
        <v>2</v>
      </c>
      <c r="EW12" s="1">
        <v>2</v>
      </c>
      <c r="EX12" s="1">
        <v>2</v>
      </c>
      <c r="EY12" s="1">
        <v>9</v>
      </c>
      <c r="EZ12" s="1">
        <v>9</v>
      </c>
      <c r="FA12" s="1">
        <v>0</v>
      </c>
      <c r="FB12" s="1">
        <v>0</v>
      </c>
      <c r="FC12" s="1">
        <v>2</v>
      </c>
      <c r="FD12" s="1">
        <v>2</v>
      </c>
    </row>
    <row r="13" spans="1:160" ht="14.25" customHeight="1" x14ac:dyDescent="0.3">
      <c r="A13" s="6">
        <v>45809</v>
      </c>
      <c r="B13" s="5" t="s">
        <v>169</v>
      </c>
      <c r="C13" s="5">
        <v>6</v>
      </c>
      <c r="D13" s="5">
        <v>2</v>
      </c>
      <c r="E13" s="5">
        <v>3</v>
      </c>
      <c r="F13" s="5">
        <v>3</v>
      </c>
      <c r="G13" s="5">
        <v>3</v>
      </c>
      <c r="H13" s="5">
        <v>2</v>
      </c>
      <c r="I13" s="5"/>
      <c r="J13" s="5">
        <v>2</v>
      </c>
      <c r="K13" s="7">
        <f t="shared" si="6"/>
        <v>3</v>
      </c>
      <c r="L13" s="5">
        <v>6</v>
      </c>
      <c r="M13" s="5">
        <v>8</v>
      </c>
      <c r="N13" s="5">
        <v>8</v>
      </c>
      <c r="O13" s="5">
        <v>8</v>
      </c>
      <c r="P13" s="5">
        <v>3.5</v>
      </c>
      <c r="Q13" s="5">
        <v>7</v>
      </c>
      <c r="R13" s="5"/>
      <c r="S13" s="5">
        <v>7</v>
      </c>
      <c r="T13" s="5">
        <v>0.7</v>
      </c>
      <c r="U13" s="5">
        <v>0.8</v>
      </c>
      <c r="V13" s="5">
        <v>0.8</v>
      </c>
      <c r="W13" s="5">
        <v>0.7</v>
      </c>
      <c r="X13" s="5">
        <v>0.85</v>
      </c>
      <c r="Y13" s="5">
        <v>0.8</v>
      </c>
      <c r="Z13" s="5"/>
      <c r="AA13" s="5">
        <v>0.5</v>
      </c>
      <c r="AB13" s="5">
        <v>3</v>
      </c>
      <c r="AC13" s="5">
        <v>8</v>
      </c>
      <c r="AD13" s="5"/>
      <c r="AE13" s="5">
        <v>8</v>
      </c>
      <c r="AF13" s="5">
        <v>7</v>
      </c>
      <c r="AG13" s="5">
        <v>7</v>
      </c>
      <c r="AH13" s="5"/>
      <c r="AI13" s="5">
        <v>0.9</v>
      </c>
      <c r="AJ13" s="5">
        <v>0.7</v>
      </c>
      <c r="AK13" s="5">
        <v>0.25</v>
      </c>
      <c r="AL13" s="5">
        <v>0.95</v>
      </c>
      <c r="AM13" s="5"/>
      <c r="AN13" s="5">
        <v>0.8</v>
      </c>
      <c r="AO13" s="5"/>
      <c r="AP13" s="5">
        <v>0.6</v>
      </c>
      <c r="AQ13" s="5">
        <v>0</v>
      </c>
      <c r="AR13" s="5">
        <v>0.7</v>
      </c>
      <c r="AS13" s="5">
        <v>0.65</v>
      </c>
      <c r="AT13" s="5">
        <v>0.6</v>
      </c>
      <c r="AU13" s="5">
        <v>0.6</v>
      </c>
      <c r="AV13" s="5"/>
      <c r="AW13" s="5">
        <v>0.95</v>
      </c>
      <c r="AX13" s="5"/>
      <c r="AY13" s="5">
        <v>0.7</v>
      </c>
      <c r="AZ13" s="5">
        <v>3.3</v>
      </c>
      <c r="BA13" s="5">
        <v>3.3</v>
      </c>
      <c r="BB13" s="5">
        <v>3.3</v>
      </c>
      <c r="BC13" s="5"/>
      <c r="BD13" s="5">
        <v>3.85</v>
      </c>
      <c r="BE13" s="5">
        <v>3.7</v>
      </c>
      <c r="BF13" s="5"/>
      <c r="BG13" s="5"/>
      <c r="BH13" s="5">
        <v>3.5</v>
      </c>
      <c r="BI13" s="5"/>
      <c r="BJ13" s="5">
        <v>3.78</v>
      </c>
      <c r="BK13" s="5">
        <v>3.6</v>
      </c>
      <c r="BL13" s="5"/>
      <c r="BM13" s="5">
        <v>3.55</v>
      </c>
      <c r="BN13" s="5">
        <v>3.55</v>
      </c>
      <c r="BO13" s="5"/>
      <c r="BP13" s="5">
        <v>3.68</v>
      </c>
      <c r="BQ13" s="5">
        <v>3.5</v>
      </c>
      <c r="BR13" s="5">
        <v>0</v>
      </c>
      <c r="BS13" s="5">
        <v>0</v>
      </c>
      <c r="BT13" s="5">
        <v>0</v>
      </c>
      <c r="BU13" s="5"/>
      <c r="BV13" s="5"/>
      <c r="BW13" s="5">
        <v>3.5</v>
      </c>
      <c r="BX13" s="5">
        <v>0</v>
      </c>
      <c r="BY13" s="5">
        <v>0</v>
      </c>
      <c r="BZ13" s="5">
        <v>48</v>
      </c>
      <c r="CA13" s="5">
        <v>0</v>
      </c>
      <c r="CB13" s="5">
        <v>0</v>
      </c>
      <c r="CC13" s="5">
        <v>48</v>
      </c>
      <c r="CD13" s="5">
        <v>0</v>
      </c>
      <c r="CE13" s="5">
        <v>0</v>
      </c>
      <c r="CF13" s="5">
        <v>48</v>
      </c>
      <c r="CG13" s="5"/>
      <c r="CH13" s="5">
        <v>24</v>
      </c>
      <c r="CI13" s="5">
        <v>48</v>
      </c>
      <c r="CJ13" s="5">
        <v>0</v>
      </c>
      <c r="CK13" s="5">
        <v>0</v>
      </c>
      <c r="CL13" s="5">
        <v>50.400000000000006</v>
      </c>
      <c r="CM13" s="5"/>
      <c r="CN13" s="5">
        <v>24</v>
      </c>
      <c r="CO13" s="5">
        <v>48</v>
      </c>
      <c r="CP13" s="5">
        <v>0</v>
      </c>
      <c r="CQ13" s="5">
        <v>0</v>
      </c>
      <c r="CR13" s="5">
        <v>0</v>
      </c>
      <c r="CS13" s="5"/>
      <c r="CT13" s="5"/>
      <c r="CU13" s="5">
        <v>48</v>
      </c>
      <c r="CV13" s="5"/>
      <c r="CW13" s="13">
        <f t="shared" si="13"/>
        <v>42.3</v>
      </c>
      <c r="CX13" s="5"/>
      <c r="CY13" s="5">
        <v>50</v>
      </c>
      <c r="CZ13" s="5"/>
      <c r="DA13" s="5"/>
      <c r="DB13" s="5">
        <v>30</v>
      </c>
      <c r="DC13" s="5"/>
      <c r="DD13" s="5">
        <v>0</v>
      </c>
      <c r="DE13" s="5"/>
      <c r="DF13" s="5">
        <v>30</v>
      </c>
      <c r="DG13" s="5">
        <v>25</v>
      </c>
      <c r="DH13" s="5">
        <v>25</v>
      </c>
      <c r="DI13" s="5">
        <v>25</v>
      </c>
      <c r="DJ13" s="5">
        <v>25</v>
      </c>
      <c r="DK13" s="5">
        <v>10</v>
      </c>
      <c r="DL13" s="5">
        <v>10</v>
      </c>
      <c r="DM13" s="5">
        <v>17</v>
      </c>
      <c r="DN13" s="5">
        <v>8</v>
      </c>
      <c r="DO13" s="5">
        <v>0</v>
      </c>
      <c r="DP13" s="5">
        <v>0</v>
      </c>
      <c r="DQ13" s="5">
        <v>9</v>
      </c>
      <c r="DR13" s="5">
        <v>9</v>
      </c>
      <c r="DS13" s="5">
        <v>0</v>
      </c>
      <c r="DT13" s="5">
        <v>0</v>
      </c>
      <c r="DU13" s="5">
        <v>11</v>
      </c>
      <c r="DV13" s="5">
        <v>3</v>
      </c>
      <c r="DW13" s="5">
        <f t="shared" ref="DW13:DX13" si="15">+DG13+DI13+DK13+DM13+DO13+DQ13+DS13+DU13</f>
        <v>97</v>
      </c>
      <c r="DX13" s="5">
        <f t="shared" si="15"/>
        <v>80</v>
      </c>
      <c r="DY13" s="5">
        <v>2</v>
      </c>
      <c r="DZ13" s="5">
        <v>3</v>
      </c>
      <c r="EA13" s="5">
        <v>6</v>
      </c>
      <c r="EB13" s="5">
        <v>3</v>
      </c>
      <c r="EC13" s="5">
        <v>1</v>
      </c>
      <c r="ED13" s="5">
        <v>3</v>
      </c>
      <c r="EE13" s="5"/>
      <c r="EF13" s="5">
        <v>4</v>
      </c>
      <c r="EG13" s="5">
        <v>9</v>
      </c>
      <c r="EH13" s="5">
        <v>9</v>
      </c>
      <c r="EI13" s="5">
        <v>6</v>
      </c>
      <c r="EJ13" s="5">
        <v>4</v>
      </c>
      <c r="EK13" s="5">
        <v>6</v>
      </c>
      <c r="EL13" s="5">
        <v>9</v>
      </c>
      <c r="EM13" s="5"/>
      <c r="EN13" s="5">
        <v>3</v>
      </c>
      <c r="EO13" s="5">
        <v>25</v>
      </c>
      <c r="EP13" s="5">
        <v>25</v>
      </c>
      <c r="EQ13" s="5">
        <v>25</v>
      </c>
      <c r="ER13" s="5">
        <v>25</v>
      </c>
      <c r="ES13" s="5">
        <v>10</v>
      </c>
      <c r="ET13" s="5">
        <v>10</v>
      </c>
      <c r="EU13" s="5">
        <v>4</v>
      </c>
      <c r="EV13" s="5">
        <v>2</v>
      </c>
      <c r="EW13" s="5">
        <v>3</v>
      </c>
      <c r="EX13" s="5">
        <v>3</v>
      </c>
      <c r="EY13" s="5">
        <v>9</v>
      </c>
      <c r="EZ13" s="5">
        <v>9</v>
      </c>
      <c r="FA13" s="5">
        <v>0</v>
      </c>
      <c r="FB13" s="5">
        <v>0</v>
      </c>
      <c r="FC13" s="5">
        <v>2</v>
      </c>
      <c r="FD13" s="5">
        <v>2</v>
      </c>
    </row>
    <row r="14" spans="1:160" ht="14.25" customHeight="1" x14ac:dyDescent="0.3">
      <c r="A14" s="3">
        <v>45992</v>
      </c>
      <c r="B14" s="1" t="s">
        <v>170</v>
      </c>
      <c r="C14" s="1">
        <v>6</v>
      </c>
      <c r="D14" s="1">
        <v>2</v>
      </c>
      <c r="E14" s="1">
        <v>3</v>
      </c>
      <c r="F14" s="1">
        <v>2</v>
      </c>
      <c r="G14" s="1">
        <v>3</v>
      </c>
      <c r="H14" s="1">
        <v>2</v>
      </c>
      <c r="I14" s="1"/>
      <c r="J14" s="1">
        <v>1</v>
      </c>
      <c r="K14" s="4">
        <f t="shared" si="6"/>
        <v>2.7142857142857144</v>
      </c>
      <c r="L14" s="1">
        <v>8</v>
      </c>
      <c r="M14" s="1">
        <v>8</v>
      </c>
      <c r="N14" s="1">
        <v>8</v>
      </c>
      <c r="O14" s="1">
        <v>8</v>
      </c>
      <c r="P14" s="1">
        <v>3.5</v>
      </c>
      <c r="Q14" s="1">
        <v>7</v>
      </c>
      <c r="R14" s="1"/>
      <c r="S14" s="1">
        <v>8</v>
      </c>
      <c r="T14" s="1">
        <v>0.8</v>
      </c>
      <c r="U14" s="1">
        <v>0.85</v>
      </c>
      <c r="V14" s="1">
        <v>0.9</v>
      </c>
      <c r="W14" s="1">
        <v>0.7</v>
      </c>
      <c r="X14" s="1">
        <v>0.85</v>
      </c>
      <c r="Y14" s="1">
        <v>0.85</v>
      </c>
      <c r="Z14" s="1"/>
      <c r="AA14" s="1">
        <v>0.6</v>
      </c>
      <c r="AB14" s="1">
        <v>3</v>
      </c>
      <c r="AC14" s="1">
        <v>8</v>
      </c>
      <c r="AD14" s="1"/>
      <c r="AE14" s="1">
        <v>8</v>
      </c>
      <c r="AF14" s="1">
        <v>7</v>
      </c>
      <c r="AG14" s="1">
        <v>7</v>
      </c>
      <c r="AH14" s="1"/>
      <c r="AI14" s="1">
        <v>0.9</v>
      </c>
      <c r="AJ14" s="1">
        <v>0.8</v>
      </c>
      <c r="AK14" s="1">
        <v>0.3</v>
      </c>
      <c r="AL14" s="1">
        <v>0.95</v>
      </c>
      <c r="AM14" s="1"/>
      <c r="AN14" s="1">
        <v>0.8</v>
      </c>
      <c r="AO14" s="1"/>
      <c r="AP14" s="1">
        <v>0.6</v>
      </c>
      <c r="AQ14" s="1">
        <v>0</v>
      </c>
      <c r="AR14" s="1">
        <v>0.8</v>
      </c>
      <c r="AS14" s="1">
        <v>0.7</v>
      </c>
      <c r="AT14" s="1">
        <v>0.6</v>
      </c>
      <c r="AU14" s="1">
        <v>0.6</v>
      </c>
      <c r="AV14" s="1"/>
      <c r="AW14" s="1">
        <v>0.95</v>
      </c>
      <c r="AX14" s="1"/>
      <c r="AY14" s="1">
        <v>0.7</v>
      </c>
      <c r="AZ14" s="1">
        <v>3.4</v>
      </c>
      <c r="BA14" s="1">
        <v>3.4</v>
      </c>
      <c r="BB14" s="1">
        <v>3.4</v>
      </c>
      <c r="BC14" s="1"/>
      <c r="BD14" s="1">
        <v>3.85</v>
      </c>
      <c r="BE14" s="1">
        <v>3.7</v>
      </c>
      <c r="BF14" s="1"/>
      <c r="BG14" s="1"/>
      <c r="BH14" s="1">
        <v>3.5</v>
      </c>
      <c r="BI14" s="1"/>
      <c r="BJ14" s="1">
        <v>3.78</v>
      </c>
      <c r="BK14" s="1">
        <v>3.6</v>
      </c>
      <c r="BL14" s="1"/>
      <c r="BM14" s="1">
        <v>3.55</v>
      </c>
      <c r="BN14" s="1">
        <v>3.55</v>
      </c>
      <c r="BO14" s="1"/>
      <c r="BP14" s="1">
        <v>3.7</v>
      </c>
      <c r="BQ14" s="1">
        <v>3.5</v>
      </c>
      <c r="BR14" s="1">
        <v>0</v>
      </c>
      <c r="BS14" s="1">
        <v>0</v>
      </c>
      <c r="BT14" s="1">
        <v>0</v>
      </c>
      <c r="BU14" s="1"/>
      <c r="BV14" s="1"/>
      <c r="BW14" s="1">
        <v>3.5</v>
      </c>
      <c r="BX14" s="1">
        <v>0</v>
      </c>
      <c r="BY14" s="1">
        <v>0</v>
      </c>
      <c r="BZ14" s="1">
        <v>46</v>
      </c>
      <c r="CA14" s="1">
        <v>0</v>
      </c>
      <c r="CB14" s="1">
        <v>0</v>
      </c>
      <c r="CC14" s="1">
        <v>48</v>
      </c>
      <c r="CD14" s="1">
        <v>0</v>
      </c>
      <c r="CE14" s="1">
        <v>0</v>
      </c>
      <c r="CF14" s="1">
        <v>48</v>
      </c>
      <c r="CG14" s="1"/>
      <c r="CH14" s="1">
        <v>24</v>
      </c>
      <c r="CI14" s="1">
        <v>48</v>
      </c>
      <c r="CJ14" s="1">
        <v>0</v>
      </c>
      <c r="CK14" s="1">
        <v>0</v>
      </c>
      <c r="CL14" s="1">
        <v>50.400000000000006</v>
      </c>
      <c r="CM14" s="1"/>
      <c r="CN14" s="1">
        <v>27</v>
      </c>
      <c r="CO14" s="1">
        <v>54</v>
      </c>
      <c r="CP14" s="1">
        <v>0</v>
      </c>
      <c r="CQ14" s="1">
        <v>0</v>
      </c>
      <c r="CR14" s="1">
        <v>0</v>
      </c>
      <c r="CS14" s="1"/>
      <c r="CT14" s="1"/>
      <c r="CU14" s="1">
        <v>48</v>
      </c>
      <c r="CV14" s="1"/>
      <c r="CW14" s="12">
        <f t="shared" si="13"/>
        <v>42.8</v>
      </c>
      <c r="CX14" s="1"/>
      <c r="CY14" s="1">
        <v>60</v>
      </c>
      <c r="CZ14" s="1"/>
      <c r="DA14" s="1"/>
      <c r="DB14" s="1">
        <v>30</v>
      </c>
      <c r="DC14" s="1"/>
      <c r="DD14" s="1">
        <v>50</v>
      </c>
      <c r="DE14" s="1"/>
      <c r="DF14" s="1">
        <v>30</v>
      </c>
      <c r="DG14" s="1">
        <v>30</v>
      </c>
      <c r="DH14" s="1">
        <v>30</v>
      </c>
      <c r="DI14" s="1">
        <v>25</v>
      </c>
      <c r="DJ14" s="1">
        <v>25</v>
      </c>
      <c r="DK14" s="1">
        <v>10</v>
      </c>
      <c r="DL14" s="1">
        <v>10</v>
      </c>
      <c r="DM14" s="1">
        <v>17</v>
      </c>
      <c r="DN14" s="1">
        <v>8</v>
      </c>
      <c r="DO14" s="1">
        <v>0</v>
      </c>
      <c r="DP14" s="1">
        <v>0</v>
      </c>
      <c r="DQ14" s="1">
        <v>9</v>
      </c>
      <c r="DR14" s="1">
        <v>9</v>
      </c>
      <c r="DS14" s="1">
        <v>0</v>
      </c>
      <c r="DT14" s="1">
        <v>0</v>
      </c>
      <c r="DU14" s="1">
        <v>11</v>
      </c>
      <c r="DV14" s="1">
        <v>3</v>
      </c>
      <c r="DW14" s="1">
        <f t="shared" ref="DW14:DX14" si="16">+DG14+DI14+DK14+DM14+DO14+DQ14+DS14+DU14</f>
        <v>102</v>
      </c>
      <c r="DX14" s="1">
        <f t="shared" si="16"/>
        <v>85</v>
      </c>
      <c r="DY14" s="1">
        <v>2</v>
      </c>
      <c r="DZ14" s="1">
        <v>3</v>
      </c>
      <c r="EA14" s="1">
        <v>6</v>
      </c>
      <c r="EB14" s="1">
        <v>3</v>
      </c>
      <c r="EC14" s="1">
        <v>1</v>
      </c>
      <c r="ED14" s="1">
        <v>3</v>
      </c>
      <c r="EE14" s="1"/>
      <c r="EF14" s="1">
        <v>4</v>
      </c>
      <c r="EG14" s="1">
        <v>9</v>
      </c>
      <c r="EH14" s="1">
        <v>9</v>
      </c>
      <c r="EI14" s="1">
        <v>6</v>
      </c>
      <c r="EJ14" s="1">
        <v>4</v>
      </c>
      <c r="EK14" s="1">
        <v>6</v>
      </c>
      <c r="EL14" s="1">
        <v>9</v>
      </c>
      <c r="EM14" s="1"/>
      <c r="EN14" s="1">
        <v>3</v>
      </c>
      <c r="EO14" s="1">
        <v>30</v>
      </c>
      <c r="EP14" s="1">
        <v>30</v>
      </c>
      <c r="EQ14" s="1">
        <v>25</v>
      </c>
      <c r="ER14" s="1">
        <v>25</v>
      </c>
      <c r="ES14" s="1">
        <v>10</v>
      </c>
      <c r="ET14" s="1">
        <v>10</v>
      </c>
      <c r="EU14" s="1">
        <v>4</v>
      </c>
      <c r="EV14" s="1">
        <v>2</v>
      </c>
      <c r="EW14" s="1">
        <v>3</v>
      </c>
      <c r="EX14" s="1">
        <v>3</v>
      </c>
      <c r="EY14" s="1">
        <v>9</v>
      </c>
      <c r="EZ14" s="1">
        <v>9</v>
      </c>
      <c r="FA14" s="1">
        <v>0</v>
      </c>
      <c r="FB14" s="1">
        <v>0</v>
      </c>
      <c r="FC14" s="1">
        <v>3</v>
      </c>
      <c r="FD14" s="1">
        <v>3</v>
      </c>
    </row>
    <row r="15" spans="1:160" ht="14.25" customHeight="1" x14ac:dyDescent="0.3">
      <c r="A15" s="6">
        <v>46174</v>
      </c>
      <c r="B15" s="5" t="s">
        <v>171</v>
      </c>
      <c r="C15" s="5">
        <v>6</v>
      </c>
      <c r="D15" s="5">
        <v>2</v>
      </c>
      <c r="E15" s="5">
        <v>3</v>
      </c>
      <c r="F15" s="5">
        <v>2</v>
      </c>
      <c r="G15" s="5">
        <v>3</v>
      </c>
      <c r="H15" s="5">
        <v>2</v>
      </c>
      <c r="I15" s="5"/>
      <c r="J15" s="5">
        <v>1</v>
      </c>
      <c r="K15" s="7">
        <f t="shared" si="6"/>
        <v>2.7142857142857144</v>
      </c>
      <c r="L15" s="5">
        <v>8</v>
      </c>
      <c r="M15" s="5">
        <v>8</v>
      </c>
      <c r="N15" s="5">
        <v>8</v>
      </c>
      <c r="O15" s="5">
        <v>8</v>
      </c>
      <c r="P15" s="5">
        <v>3.5</v>
      </c>
      <c r="Q15" s="5">
        <v>7</v>
      </c>
      <c r="R15" s="5"/>
      <c r="S15" s="5">
        <v>8</v>
      </c>
      <c r="T15" s="5">
        <v>0.8</v>
      </c>
      <c r="U15" s="5">
        <v>0.85</v>
      </c>
      <c r="V15" s="5">
        <v>0.9</v>
      </c>
      <c r="W15" s="5">
        <v>0.7</v>
      </c>
      <c r="X15" s="5">
        <v>0.9</v>
      </c>
      <c r="Y15" s="5">
        <v>0.85</v>
      </c>
      <c r="Z15" s="5"/>
      <c r="AA15" s="5">
        <v>0.6</v>
      </c>
      <c r="AB15" s="5">
        <v>3</v>
      </c>
      <c r="AC15" s="5">
        <v>8</v>
      </c>
      <c r="AD15" s="5"/>
      <c r="AE15" s="5">
        <v>8</v>
      </c>
      <c r="AF15" s="5">
        <v>7</v>
      </c>
      <c r="AG15" s="5">
        <v>7</v>
      </c>
      <c r="AH15" s="5"/>
      <c r="AI15" s="5">
        <v>0.9</v>
      </c>
      <c r="AJ15" s="5">
        <v>0.8</v>
      </c>
      <c r="AK15" s="5">
        <v>0.3</v>
      </c>
      <c r="AL15" s="5">
        <v>0.95</v>
      </c>
      <c r="AM15" s="5"/>
      <c r="AN15" s="5">
        <v>0.8</v>
      </c>
      <c r="AO15" s="5"/>
      <c r="AP15" s="5">
        <v>0.6</v>
      </c>
      <c r="AQ15" s="5">
        <v>0</v>
      </c>
      <c r="AR15" s="5">
        <v>0.8</v>
      </c>
      <c r="AS15" s="5">
        <v>0.7</v>
      </c>
      <c r="AT15" s="5">
        <v>0.6</v>
      </c>
      <c r="AU15" s="5">
        <v>0.6</v>
      </c>
      <c r="AV15" s="5"/>
      <c r="AW15" s="5">
        <v>0.95</v>
      </c>
      <c r="AX15" s="5"/>
      <c r="AY15" s="5">
        <v>0.7</v>
      </c>
      <c r="AZ15" s="5">
        <v>3.4</v>
      </c>
      <c r="BA15" s="5">
        <v>3.4</v>
      </c>
      <c r="BB15" s="5">
        <v>3.4</v>
      </c>
      <c r="BC15" s="5"/>
      <c r="BD15" s="5">
        <v>3.85</v>
      </c>
      <c r="BE15" s="5">
        <v>3.7</v>
      </c>
      <c r="BF15" s="5"/>
      <c r="BG15" s="5"/>
      <c r="BH15" s="5">
        <v>3.5</v>
      </c>
      <c r="BI15" s="5"/>
      <c r="BJ15" s="5">
        <v>3.78</v>
      </c>
      <c r="BK15" s="5">
        <v>3.6</v>
      </c>
      <c r="BL15" s="5"/>
      <c r="BM15" s="5">
        <v>3.55</v>
      </c>
      <c r="BN15" s="5">
        <v>3.55</v>
      </c>
      <c r="BO15" s="5"/>
      <c r="BP15" s="5">
        <v>3.7</v>
      </c>
      <c r="BQ15" s="5">
        <v>3.5</v>
      </c>
      <c r="BR15" s="5">
        <v>0</v>
      </c>
      <c r="BS15" s="5">
        <v>0</v>
      </c>
      <c r="BT15" s="5">
        <v>0</v>
      </c>
      <c r="BU15" s="5"/>
      <c r="BV15" s="5"/>
      <c r="BW15" s="5">
        <v>3.5</v>
      </c>
      <c r="BX15" s="5">
        <v>0</v>
      </c>
      <c r="BY15" s="5">
        <v>0</v>
      </c>
      <c r="BZ15" s="5">
        <v>46</v>
      </c>
      <c r="CA15" s="5">
        <v>0</v>
      </c>
      <c r="CB15" s="5">
        <v>0</v>
      </c>
      <c r="CC15" s="5">
        <v>48</v>
      </c>
      <c r="CD15" s="5">
        <v>0</v>
      </c>
      <c r="CE15" s="5">
        <v>0</v>
      </c>
      <c r="CF15" s="5">
        <v>48</v>
      </c>
      <c r="CG15" s="5"/>
      <c r="CH15" s="5">
        <v>24</v>
      </c>
      <c r="CI15" s="5">
        <v>48</v>
      </c>
      <c r="CJ15" s="5">
        <v>0</v>
      </c>
      <c r="CK15" s="5">
        <v>0</v>
      </c>
      <c r="CL15" s="5">
        <v>50.400000000000006</v>
      </c>
      <c r="CM15" s="5"/>
      <c r="CN15" s="5">
        <v>24</v>
      </c>
      <c r="CO15" s="5">
        <v>48</v>
      </c>
      <c r="CP15" s="5">
        <v>0</v>
      </c>
      <c r="CQ15" s="5">
        <v>0</v>
      </c>
      <c r="CR15" s="5">
        <v>0</v>
      </c>
      <c r="CS15" s="5"/>
      <c r="CT15" s="5"/>
      <c r="CU15" s="5">
        <v>48</v>
      </c>
      <c r="CV15" s="5"/>
      <c r="CW15" s="13">
        <f t="shared" si="13"/>
        <v>42.05</v>
      </c>
      <c r="CX15" s="5"/>
      <c r="CY15" s="5">
        <v>60</v>
      </c>
      <c r="CZ15" s="5"/>
      <c r="DA15" s="5"/>
      <c r="DB15" s="5">
        <v>30</v>
      </c>
      <c r="DC15" s="5"/>
      <c r="DD15" s="5">
        <v>0</v>
      </c>
      <c r="DE15" s="5"/>
      <c r="DF15" s="5">
        <v>30</v>
      </c>
      <c r="DG15" s="5">
        <v>30</v>
      </c>
      <c r="DH15" s="5">
        <v>30</v>
      </c>
      <c r="DI15" s="5">
        <v>25</v>
      </c>
      <c r="DJ15" s="5">
        <v>25</v>
      </c>
      <c r="DK15" s="5">
        <v>10</v>
      </c>
      <c r="DL15" s="5">
        <v>10</v>
      </c>
      <c r="DM15" s="5">
        <v>17</v>
      </c>
      <c r="DN15" s="5">
        <v>8</v>
      </c>
      <c r="DO15" s="5">
        <v>0</v>
      </c>
      <c r="DP15" s="5">
        <v>0</v>
      </c>
      <c r="DQ15" s="5">
        <v>9</v>
      </c>
      <c r="DR15" s="5">
        <v>9</v>
      </c>
      <c r="DS15" s="5">
        <v>0</v>
      </c>
      <c r="DT15" s="5">
        <v>0</v>
      </c>
      <c r="DU15" s="5">
        <v>0</v>
      </c>
      <c r="DV15" s="5">
        <v>0</v>
      </c>
      <c r="DW15" s="5">
        <f t="shared" ref="DW15:DX15" si="17">+DG15+DI15+DK15+DM15+DO15+DQ15+DS15+DU15</f>
        <v>91</v>
      </c>
      <c r="DX15" s="5">
        <f t="shared" si="17"/>
        <v>82</v>
      </c>
      <c r="DY15" s="5">
        <v>2</v>
      </c>
      <c r="DZ15" s="5">
        <v>3</v>
      </c>
      <c r="EA15" s="5">
        <v>6</v>
      </c>
      <c r="EB15" s="5">
        <v>3</v>
      </c>
      <c r="EC15" s="5">
        <v>1</v>
      </c>
      <c r="ED15" s="5">
        <v>3</v>
      </c>
      <c r="EE15" s="5"/>
      <c r="EF15" s="5">
        <v>4</v>
      </c>
      <c r="EG15" s="5">
        <v>9</v>
      </c>
      <c r="EH15" s="5">
        <v>9</v>
      </c>
      <c r="EI15" s="5">
        <v>6</v>
      </c>
      <c r="EJ15" s="5">
        <v>5</v>
      </c>
      <c r="EK15" s="5">
        <v>6</v>
      </c>
      <c r="EL15" s="5">
        <v>9</v>
      </c>
      <c r="EM15" s="5"/>
      <c r="EN15" s="5">
        <v>3</v>
      </c>
      <c r="EO15" s="5">
        <v>30</v>
      </c>
      <c r="EP15" s="5">
        <v>30</v>
      </c>
      <c r="EQ15" s="5">
        <v>25</v>
      </c>
      <c r="ER15" s="5">
        <v>25</v>
      </c>
      <c r="ES15" s="5">
        <v>10</v>
      </c>
      <c r="ET15" s="5">
        <v>10</v>
      </c>
      <c r="EU15" s="5">
        <v>5</v>
      </c>
      <c r="EV15" s="5">
        <v>2</v>
      </c>
      <c r="EW15" s="5">
        <v>3</v>
      </c>
      <c r="EX15" s="5">
        <v>3</v>
      </c>
      <c r="EY15" s="5">
        <v>9</v>
      </c>
      <c r="EZ15" s="5">
        <v>9</v>
      </c>
      <c r="FA15" s="5">
        <v>0</v>
      </c>
      <c r="FB15" s="5">
        <v>0</v>
      </c>
      <c r="FC15" s="5">
        <v>3</v>
      </c>
      <c r="FD15" s="5">
        <v>3</v>
      </c>
    </row>
    <row r="16" spans="1:160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</row>
    <row r="17" spans="1:160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</row>
    <row r="18" spans="1:160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</row>
    <row r="19" spans="1:160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</row>
    <row r="20" spans="1:160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</row>
    <row r="21" spans="1:160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</row>
    <row r="22" spans="1:160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</row>
    <row r="23" spans="1:160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</row>
    <row r="24" spans="1:160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</row>
    <row r="25" spans="1:160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</row>
    <row r="26" spans="1:16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</row>
    <row r="27" spans="1:160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</row>
    <row r="28" spans="1:160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</row>
    <row r="29" spans="1:160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</row>
    <row r="30" spans="1:160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</row>
    <row r="31" spans="1:160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</row>
    <row r="32" spans="1:160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</row>
    <row r="33" spans="1:160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</row>
    <row r="34" spans="1:160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</row>
    <row r="35" spans="1:160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</row>
    <row r="36" spans="1:160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</row>
    <row r="37" spans="1:160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</row>
    <row r="38" spans="1:160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</row>
    <row r="39" spans="1:160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</row>
    <row r="40" spans="1:160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</row>
    <row r="41" spans="1:160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</row>
    <row r="42" spans="1:160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</row>
    <row r="43" spans="1:160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</row>
    <row r="44" spans="1:160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</row>
    <row r="45" spans="1:160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</row>
    <row r="46" spans="1:160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</row>
    <row r="47" spans="1:160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</row>
    <row r="48" spans="1:160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</row>
    <row r="49" spans="1:160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</row>
    <row r="50" spans="1:160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</row>
    <row r="51" spans="1:160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</row>
    <row r="52" spans="1:160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</row>
    <row r="53" spans="1:160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</row>
    <row r="54" spans="1:160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</row>
    <row r="55" spans="1:160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</row>
    <row r="56" spans="1:160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</row>
    <row r="57" spans="1:160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</row>
    <row r="58" spans="1:160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</row>
    <row r="59" spans="1:160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</row>
    <row r="60" spans="1:160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</row>
    <row r="61" spans="1:160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</row>
    <row r="62" spans="1:160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</row>
    <row r="63" spans="1:160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</row>
    <row r="64" spans="1:160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</row>
    <row r="65" spans="1:160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</row>
    <row r="66" spans="1:160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</row>
    <row r="67" spans="1:160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</row>
    <row r="68" spans="1:160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</row>
    <row r="69" spans="1:160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</row>
    <row r="70" spans="1:160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</row>
    <row r="71" spans="1:160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</row>
    <row r="72" spans="1:160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</row>
    <row r="73" spans="1:160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</row>
    <row r="74" spans="1:160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</row>
    <row r="75" spans="1:160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</row>
    <row r="76" spans="1:160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</row>
    <row r="77" spans="1:160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</row>
    <row r="78" spans="1:160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</row>
    <row r="79" spans="1:160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</row>
    <row r="80" spans="1:160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</row>
    <row r="81" spans="1:160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</row>
    <row r="82" spans="1:160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</row>
    <row r="83" spans="1:160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</row>
    <row r="84" spans="1:160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</row>
    <row r="85" spans="1:160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</row>
    <row r="86" spans="1:160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</row>
    <row r="87" spans="1:160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</row>
    <row r="88" spans="1:160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</row>
    <row r="89" spans="1:160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</row>
    <row r="90" spans="1:160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</row>
    <row r="91" spans="1:160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</row>
    <row r="92" spans="1:160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</row>
    <row r="93" spans="1:160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</row>
    <row r="94" spans="1:160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</row>
    <row r="95" spans="1:160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</row>
    <row r="96" spans="1:160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</row>
    <row r="97" spans="1:160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</row>
    <row r="98" spans="1:160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</row>
    <row r="99" spans="1:160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</row>
    <row r="100" spans="1:160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</row>
    <row r="101" spans="1:160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</row>
    <row r="102" spans="1:160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</row>
    <row r="103" spans="1:160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</row>
    <row r="104" spans="1:160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</row>
    <row r="105" spans="1:160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</row>
    <row r="106" spans="1:160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</row>
    <row r="107" spans="1:160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</row>
    <row r="108" spans="1:160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</row>
    <row r="109" spans="1:160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</row>
    <row r="110" spans="1:160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</row>
    <row r="111" spans="1:160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</row>
    <row r="112" spans="1:160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</row>
    <row r="113" spans="1:160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</row>
    <row r="114" spans="1:160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</row>
    <row r="115" spans="1:160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</row>
    <row r="116" spans="1:160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</row>
    <row r="117" spans="1:160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</row>
    <row r="118" spans="1:160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</row>
    <row r="119" spans="1:160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</row>
    <row r="120" spans="1:160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</row>
    <row r="121" spans="1:160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</row>
    <row r="122" spans="1:160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</row>
    <row r="123" spans="1:160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</row>
    <row r="124" spans="1:160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</row>
    <row r="125" spans="1:160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</row>
    <row r="126" spans="1:160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</row>
    <row r="127" spans="1:160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</row>
    <row r="128" spans="1:160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</row>
    <row r="129" spans="1:160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</row>
    <row r="130" spans="1:160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</row>
    <row r="131" spans="1:160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</row>
    <row r="132" spans="1:160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</row>
    <row r="133" spans="1:160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</row>
    <row r="134" spans="1:160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</row>
    <row r="135" spans="1:160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</row>
    <row r="136" spans="1:160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</row>
    <row r="137" spans="1:160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</row>
    <row r="138" spans="1:160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</row>
    <row r="139" spans="1:160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</row>
    <row r="140" spans="1:160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</row>
    <row r="141" spans="1:160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</row>
    <row r="142" spans="1:160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</row>
    <row r="143" spans="1:160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</row>
    <row r="144" spans="1:160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</row>
    <row r="145" spans="1:160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</row>
    <row r="146" spans="1:160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</row>
    <row r="147" spans="1:160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</row>
    <row r="148" spans="1:160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</row>
    <row r="149" spans="1:160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</row>
    <row r="150" spans="1:160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</row>
    <row r="151" spans="1:160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</row>
    <row r="152" spans="1:160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</row>
    <row r="153" spans="1:160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</row>
    <row r="154" spans="1:160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</row>
    <row r="155" spans="1:160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</row>
    <row r="156" spans="1:160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</row>
    <row r="157" spans="1:160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</row>
    <row r="158" spans="1:160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</row>
    <row r="159" spans="1:160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</row>
    <row r="160" spans="1:160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</row>
    <row r="161" spans="1:160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</row>
    <row r="162" spans="1:160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</row>
    <row r="163" spans="1:160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</row>
    <row r="164" spans="1:160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</row>
    <row r="165" spans="1:160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</row>
    <row r="166" spans="1:160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</row>
    <row r="167" spans="1:160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</row>
    <row r="168" spans="1:160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</row>
    <row r="169" spans="1:160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</row>
    <row r="170" spans="1:160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</row>
    <row r="171" spans="1:160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</row>
    <row r="172" spans="1:160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</row>
    <row r="173" spans="1:160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</row>
    <row r="174" spans="1:160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</row>
    <row r="175" spans="1:160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</row>
    <row r="176" spans="1:160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</row>
    <row r="177" spans="1:160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</row>
    <row r="178" spans="1:160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</row>
    <row r="179" spans="1:160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</row>
    <row r="180" spans="1:160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</row>
    <row r="181" spans="1:160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</row>
    <row r="182" spans="1:160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</row>
    <row r="183" spans="1:160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</row>
    <row r="184" spans="1:160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</row>
    <row r="185" spans="1:160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</row>
    <row r="186" spans="1:160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</row>
    <row r="187" spans="1:160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</row>
    <row r="188" spans="1:160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</row>
    <row r="189" spans="1:160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</row>
    <row r="190" spans="1:160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</row>
    <row r="191" spans="1:160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</row>
    <row r="192" spans="1:160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</row>
    <row r="193" spans="1:160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</row>
    <row r="194" spans="1:160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</row>
    <row r="195" spans="1:160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</row>
    <row r="196" spans="1:160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</row>
    <row r="197" spans="1:160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</row>
    <row r="198" spans="1:160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</row>
    <row r="199" spans="1:160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</row>
    <row r="200" spans="1:160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</row>
    <row r="201" spans="1:160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</row>
    <row r="202" spans="1:160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</row>
    <row r="203" spans="1:160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</row>
    <row r="204" spans="1:160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</row>
    <row r="205" spans="1:160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</row>
    <row r="206" spans="1:160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</row>
    <row r="207" spans="1:160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</row>
    <row r="208" spans="1:160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</row>
    <row r="209" spans="1:160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</row>
    <row r="210" spans="1:160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</row>
    <row r="211" spans="1:160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</row>
    <row r="212" spans="1:160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</row>
    <row r="213" spans="1:160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</row>
    <row r="214" spans="1:160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</row>
    <row r="215" spans="1:160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</row>
    <row r="216" spans="1:160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</row>
    <row r="217" spans="1:160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</row>
    <row r="218" spans="1:160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</row>
    <row r="219" spans="1:160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</row>
    <row r="220" spans="1:160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7AC1-670B-C04E-B449-C4CA33B8B1FB}">
  <dimension ref="B3:H72"/>
  <sheetViews>
    <sheetView zoomScaleNormal="100" workbookViewId="0">
      <selection activeCell="C6" sqref="C6"/>
    </sheetView>
  </sheetViews>
  <sheetFormatPr defaultColWidth="10.77734375" defaultRowHeight="15.6" x14ac:dyDescent="0.3"/>
  <cols>
    <col min="1" max="1" width="4.6640625" style="178" customWidth="1"/>
    <col min="2" max="2" width="65.44140625" style="178" bestFit="1" customWidth="1"/>
    <col min="3" max="3" width="22.6640625" style="184" bestFit="1" customWidth="1"/>
    <col min="4" max="4" width="44" style="177" bestFit="1" customWidth="1"/>
    <col min="5" max="5" width="0" style="178" hidden="1" customWidth="1"/>
    <col min="6" max="6" width="21.6640625" style="179" customWidth="1"/>
    <col min="7" max="7" width="21" style="180" bestFit="1" customWidth="1"/>
    <col min="8" max="8" width="10.33203125" style="178" customWidth="1"/>
    <col min="9" max="16384" width="10.77734375" style="178"/>
  </cols>
  <sheetData>
    <row r="3" spans="2:8" x14ac:dyDescent="0.3">
      <c r="B3" s="175" t="s">
        <v>735</v>
      </c>
      <c r="C3" s="176">
        <f>+C4*C5*C6</f>
        <v>1219000000</v>
      </c>
      <c r="D3" s="177" t="s">
        <v>736</v>
      </c>
    </row>
    <row r="4" spans="2:8" x14ac:dyDescent="0.3">
      <c r="B4" s="181" t="s">
        <v>737</v>
      </c>
      <c r="C4" s="182">
        <f>+'[1]Penjelasan Perhitungan'!E12</f>
        <v>328571.42857142858</v>
      </c>
      <c r="H4" s="183"/>
    </row>
    <row r="5" spans="2:8" x14ac:dyDescent="0.3">
      <c r="B5" s="181" t="s">
        <v>738</v>
      </c>
      <c r="C5" s="184">
        <v>14</v>
      </c>
      <c r="H5" s="183"/>
    </row>
    <row r="6" spans="2:8" x14ac:dyDescent="0.3">
      <c r="B6" s="181" t="s">
        <v>739</v>
      </c>
      <c r="C6" s="185">
        <f>1060/4</f>
        <v>265</v>
      </c>
      <c r="D6" s="177" t="s">
        <v>740</v>
      </c>
      <c r="H6" s="183"/>
    </row>
    <row r="7" spans="2:8" x14ac:dyDescent="0.3">
      <c r="B7" s="181"/>
      <c r="C7" s="186"/>
      <c r="H7" s="183"/>
    </row>
    <row r="8" spans="2:8" x14ac:dyDescent="0.3">
      <c r="B8" s="175" t="s">
        <v>741</v>
      </c>
      <c r="C8" s="176">
        <f>+C9*C10*C12*C11</f>
        <v>1261400000</v>
      </c>
      <c r="D8" s="177" t="s">
        <v>742</v>
      </c>
    </row>
    <row r="9" spans="2:8" x14ac:dyDescent="0.3">
      <c r="B9" s="181" t="s">
        <v>743</v>
      </c>
      <c r="C9" s="182">
        <v>6800000</v>
      </c>
      <c r="D9" s="177" t="s">
        <v>744</v>
      </c>
    </row>
    <row r="10" spans="2:8" x14ac:dyDescent="0.3">
      <c r="B10" s="181" t="s">
        <v>738</v>
      </c>
      <c r="C10" s="184">
        <v>14</v>
      </c>
    </row>
    <row r="11" spans="2:8" x14ac:dyDescent="0.3">
      <c r="B11" s="181" t="s">
        <v>745</v>
      </c>
      <c r="C11" s="187">
        <v>0.05</v>
      </c>
    </row>
    <row r="12" spans="2:8" x14ac:dyDescent="0.3">
      <c r="B12" s="181" t="s">
        <v>739</v>
      </c>
      <c r="C12" s="185">
        <f>1060/4</f>
        <v>265</v>
      </c>
    </row>
    <row r="13" spans="2:8" x14ac:dyDescent="0.3">
      <c r="B13" s="188"/>
    </row>
    <row r="14" spans="2:8" x14ac:dyDescent="0.3">
      <c r="B14" s="189" t="s">
        <v>746</v>
      </c>
      <c r="C14" s="176">
        <f>+C15*C16*C17/C18</f>
        <v>1159110</v>
      </c>
    </row>
    <row r="15" spans="2:8" x14ac:dyDescent="0.3">
      <c r="B15" s="190" t="s">
        <v>747</v>
      </c>
      <c r="C15" s="191">
        <v>5.3999999999999999E-2</v>
      </c>
    </row>
    <row r="16" spans="2:8" x14ac:dyDescent="0.3">
      <c r="B16" s="192" t="s">
        <v>748</v>
      </c>
      <c r="C16" s="193">
        <f t="shared" ref="C16" si="0">2700000*12</f>
        <v>32400000</v>
      </c>
    </row>
    <row r="17" spans="2:4" x14ac:dyDescent="0.3">
      <c r="B17" s="181" t="s">
        <v>739</v>
      </c>
      <c r="C17" s="185">
        <f>1060/4</f>
        <v>265</v>
      </c>
      <c r="D17" s="177" t="s">
        <v>740</v>
      </c>
    </row>
    <row r="18" spans="2:4" x14ac:dyDescent="0.3">
      <c r="B18" s="192" t="s">
        <v>749</v>
      </c>
      <c r="C18" s="184">
        <v>400</v>
      </c>
    </row>
    <row r="20" spans="2:4" x14ac:dyDescent="0.3">
      <c r="B20" s="189" t="s">
        <v>750</v>
      </c>
      <c r="C20" s="176">
        <f>+C21*C22*C23</f>
        <v>609606000</v>
      </c>
    </row>
    <row r="21" spans="2:4" x14ac:dyDescent="0.3">
      <c r="B21" s="194" t="s">
        <v>751</v>
      </c>
      <c r="C21" s="191">
        <v>7.0999999999999994E-2</v>
      </c>
    </row>
    <row r="22" spans="2:4" x14ac:dyDescent="0.3">
      <c r="B22" s="194" t="s">
        <v>748</v>
      </c>
      <c r="C22" s="193">
        <f t="shared" ref="C22" si="1">2700000*12</f>
        <v>32400000</v>
      </c>
    </row>
    <row r="23" spans="2:4" x14ac:dyDescent="0.3">
      <c r="B23" s="181" t="s">
        <v>739</v>
      </c>
      <c r="C23" s="185">
        <f>1060/4</f>
        <v>265</v>
      </c>
      <c r="D23" s="177" t="s">
        <v>740</v>
      </c>
    </row>
    <row r="25" spans="2:4" x14ac:dyDescent="0.3">
      <c r="B25" s="189" t="s">
        <v>752</v>
      </c>
      <c r="C25" s="176">
        <f>+C26*C28*C27</f>
        <v>25000000</v>
      </c>
      <c r="D25" s="177" t="s">
        <v>753</v>
      </c>
    </row>
    <row r="26" spans="2:4" x14ac:dyDescent="0.3">
      <c r="B26" s="194" t="s">
        <v>754</v>
      </c>
      <c r="C26" s="187">
        <v>0.1</v>
      </c>
    </row>
    <row r="27" spans="2:4" x14ac:dyDescent="0.3">
      <c r="B27" s="194" t="s">
        <v>755</v>
      </c>
      <c r="C27" s="182">
        <v>5000</v>
      </c>
    </row>
    <row r="28" spans="2:4" x14ac:dyDescent="0.3">
      <c r="B28" s="194" t="s">
        <v>756</v>
      </c>
      <c r="C28" s="182">
        <v>50000</v>
      </c>
    </row>
    <row r="30" spans="2:4" x14ac:dyDescent="0.3">
      <c r="B30" s="189" t="s">
        <v>757</v>
      </c>
      <c r="C30" s="195">
        <f>+C31</f>
        <v>15000000</v>
      </c>
    </row>
    <row r="31" spans="2:4" x14ac:dyDescent="0.3">
      <c r="B31" s="194" t="s">
        <v>758</v>
      </c>
      <c r="C31" s="182">
        <v>15000000</v>
      </c>
    </row>
    <row r="34" spans="2:3" x14ac:dyDescent="0.3">
      <c r="B34" s="189" t="s">
        <v>759</v>
      </c>
      <c r="C34" s="196">
        <v>5000000</v>
      </c>
    </row>
    <row r="36" spans="2:3" x14ac:dyDescent="0.3">
      <c r="B36" s="189" t="s">
        <v>760</v>
      </c>
      <c r="C36" s="196">
        <v>1000000</v>
      </c>
    </row>
    <row r="38" spans="2:3" x14ac:dyDescent="0.3">
      <c r="B38" s="189" t="s">
        <v>761</v>
      </c>
      <c r="C38" s="196">
        <v>10000000</v>
      </c>
    </row>
    <row r="40" spans="2:3" x14ac:dyDescent="0.3">
      <c r="B40" s="189" t="s">
        <v>762</v>
      </c>
      <c r="C40" s="195">
        <f>C41*C42</f>
        <v>50000000</v>
      </c>
    </row>
    <row r="41" spans="2:3" x14ac:dyDescent="0.3">
      <c r="B41" s="194" t="s">
        <v>763</v>
      </c>
      <c r="C41" s="182">
        <v>1000000000</v>
      </c>
    </row>
    <row r="42" spans="2:3" x14ac:dyDescent="0.3">
      <c r="B42" s="194" t="s">
        <v>764</v>
      </c>
      <c r="C42" s="187">
        <v>0.05</v>
      </c>
    </row>
    <row r="44" spans="2:3" x14ac:dyDescent="0.3">
      <c r="B44" s="189" t="s">
        <v>765</v>
      </c>
      <c r="C44" s="197">
        <v>1000000000</v>
      </c>
    </row>
    <row r="48" spans="2:3" x14ac:dyDescent="0.3">
      <c r="B48" s="189" t="s">
        <v>766</v>
      </c>
      <c r="C48" s="195">
        <f>C49/C50</f>
        <v>2000000</v>
      </c>
    </row>
    <row r="49" spans="2:8" x14ac:dyDescent="0.3">
      <c r="B49" s="194" t="s">
        <v>767</v>
      </c>
      <c r="C49" s="198">
        <v>10000000</v>
      </c>
    </row>
    <row r="50" spans="2:8" x14ac:dyDescent="0.3">
      <c r="B50" s="194" t="s">
        <v>768</v>
      </c>
      <c r="C50" s="184">
        <v>5</v>
      </c>
    </row>
    <row r="52" spans="2:8" x14ac:dyDescent="0.3">
      <c r="B52" s="189" t="s">
        <v>769</v>
      </c>
      <c r="C52" s="195">
        <f>C53/C54</f>
        <v>2000000</v>
      </c>
    </row>
    <row r="53" spans="2:8" x14ac:dyDescent="0.3">
      <c r="B53" s="194" t="s">
        <v>770</v>
      </c>
      <c r="C53" s="198">
        <v>10000000</v>
      </c>
    </row>
    <row r="54" spans="2:8" x14ac:dyDescent="0.3">
      <c r="B54" s="194" t="s">
        <v>768</v>
      </c>
      <c r="C54" s="184">
        <v>5</v>
      </c>
    </row>
    <row r="55" spans="2:8" x14ac:dyDescent="0.3">
      <c r="C55" s="199"/>
    </row>
    <row r="56" spans="2:8" x14ac:dyDescent="0.3">
      <c r="B56" s="189" t="s">
        <v>771</v>
      </c>
      <c r="C56" s="178"/>
    </row>
    <row r="60" spans="2:8" x14ac:dyDescent="0.3">
      <c r="B60" s="189" t="s">
        <v>772</v>
      </c>
      <c r="C60" s="197">
        <f>+C61*C62*C63</f>
        <v>463644000</v>
      </c>
    </row>
    <row r="61" spans="2:8" x14ac:dyDescent="0.3">
      <c r="B61" s="190" t="s">
        <v>747</v>
      </c>
      <c r="C61" s="191">
        <v>5.3999999999999999E-2</v>
      </c>
    </row>
    <row r="62" spans="2:8" s="177" customFormat="1" x14ac:dyDescent="0.3">
      <c r="B62" s="192" t="s">
        <v>748</v>
      </c>
      <c r="C62" s="193">
        <f t="shared" ref="C62" si="2">2700000*12</f>
        <v>32400000</v>
      </c>
      <c r="E62" s="178"/>
      <c r="F62" s="179"/>
      <c r="G62" s="180"/>
      <c r="H62" s="178"/>
    </row>
    <row r="63" spans="2:8" s="177" customFormat="1" x14ac:dyDescent="0.3">
      <c r="B63" s="181" t="s">
        <v>739</v>
      </c>
      <c r="C63" s="185">
        <f>1060/4</f>
        <v>265</v>
      </c>
      <c r="D63" s="177" t="s">
        <v>740</v>
      </c>
      <c r="E63" s="178"/>
      <c r="F63" s="179"/>
      <c r="G63" s="180"/>
      <c r="H63" s="178"/>
    </row>
    <row r="64" spans="2:8" s="177" customFormat="1" x14ac:dyDescent="0.3">
      <c r="B64" s="192" t="s">
        <v>749</v>
      </c>
      <c r="C64" s="184"/>
      <c r="E64" s="178"/>
      <c r="F64" s="179"/>
      <c r="G64" s="180"/>
      <c r="H64" s="178"/>
    </row>
    <row r="66" spans="2:4" x14ac:dyDescent="0.3">
      <c r="B66" s="189" t="s">
        <v>773</v>
      </c>
      <c r="C66" s="197">
        <f>C67*C68</f>
        <v>1802000000</v>
      </c>
      <c r="D66" s="177" t="s">
        <v>774</v>
      </c>
    </row>
    <row r="67" spans="2:4" x14ac:dyDescent="0.3">
      <c r="B67" s="194" t="s">
        <v>775</v>
      </c>
      <c r="C67" s="193">
        <v>6800000</v>
      </c>
    </row>
    <row r="68" spans="2:4" x14ac:dyDescent="0.3">
      <c r="B68" s="181" t="s">
        <v>739</v>
      </c>
      <c r="C68" s="185">
        <f>1060/4</f>
        <v>265</v>
      </c>
      <c r="D68" s="177" t="s">
        <v>740</v>
      </c>
    </row>
    <row r="70" spans="2:4" x14ac:dyDescent="0.3">
      <c r="B70" s="189" t="s">
        <v>776</v>
      </c>
      <c r="C70" s="197">
        <f>C71*C72</f>
        <v>14299183181.818182</v>
      </c>
    </row>
    <row r="71" spans="2:4" x14ac:dyDescent="0.3">
      <c r="B71" s="194" t="s">
        <v>777</v>
      </c>
      <c r="C71" s="193">
        <f>'[1]Penjelasan Perhitungan'!E32*14</f>
        <v>53959181.81818182</v>
      </c>
    </row>
    <row r="72" spans="2:4" x14ac:dyDescent="0.3">
      <c r="B72" s="181" t="s">
        <v>739</v>
      </c>
      <c r="C72" s="185">
        <f>1060/4</f>
        <v>265</v>
      </c>
      <c r="D72" s="177" t="s">
        <v>740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A8F9-83AC-4E83-8895-9C483229FFFB}">
  <dimension ref="B4:BB66"/>
  <sheetViews>
    <sheetView tabSelected="1" zoomScale="85" zoomScaleNormal="85" workbookViewId="0">
      <pane xSplit="4" ySplit="6" topLeftCell="E7" activePane="bottomRight" state="frozen"/>
      <selection activeCell="D33" sqref="D33"/>
      <selection pane="topRight" activeCell="D33" sqref="D33"/>
      <selection pane="bottomLeft" activeCell="D33" sqref="D33"/>
      <selection pane="bottomRight" activeCell="L64" sqref="L64"/>
    </sheetView>
  </sheetViews>
  <sheetFormatPr defaultRowHeight="14.4" x14ac:dyDescent="0.3"/>
  <cols>
    <col min="1" max="1" width="5.109375" style="253" customWidth="1"/>
    <col min="2" max="2" width="3" style="253" customWidth="1"/>
    <col min="3" max="3" width="49" style="253" bestFit="1" customWidth="1"/>
    <col min="4" max="4" width="18.77734375" style="262" bestFit="1" customWidth="1"/>
    <col min="5" max="5" width="17.21875" style="253" bestFit="1" customWidth="1"/>
    <col min="6" max="16" width="15.88671875" style="253" bestFit="1" customWidth="1"/>
    <col min="17" max="21" width="16.6640625" style="253" bestFit="1" customWidth="1"/>
    <col min="22" max="52" width="17.44140625" style="253" bestFit="1" customWidth="1"/>
    <col min="53" max="16384" width="8.88671875" style="253"/>
  </cols>
  <sheetData>
    <row r="4" spans="2:54" x14ac:dyDescent="0.3">
      <c r="E4" s="266">
        <v>3</v>
      </c>
      <c r="F4" s="266">
        <v>4</v>
      </c>
      <c r="G4" s="266">
        <v>5</v>
      </c>
      <c r="H4" s="266">
        <v>6</v>
      </c>
      <c r="I4" s="266">
        <v>7</v>
      </c>
      <c r="J4" s="266">
        <v>8</v>
      </c>
      <c r="K4" s="266">
        <v>9</v>
      </c>
      <c r="L4" s="266">
        <v>10</v>
      </c>
      <c r="M4" s="266">
        <v>11</v>
      </c>
      <c r="N4" s="266">
        <v>12</v>
      </c>
      <c r="O4" s="266">
        <v>13</v>
      </c>
      <c r="P4" s="266">
        <v>14</v>
      </c>
      <c r="Q4" s="266">
        <v>15</v>
      </c>
      <c r="R4" s="266">
        <v>16</v>
      </c>
      <c r="S4" s="266">
        <v>17</v>
      </c>
      <c r="T4" s="266">
        <v>18</v>
      </c>
      <c r="U4" s="266">
        <v>19</v>
      </c>
      <c r="V4" s="266">
        <v>20</v>
      </c>
      <c r="W4" s="266">
        <v>21</v>
      </c>
      <c r="X4" s="266">
        <v>22</v>
      </c>
      <c r="Y4" s="266">
        <v>23</v>
      </c>
      <c r="Z4" s="266">
        <v>24</v>
      </c>
      <c r="AA4" s="266">
        <v>25</v>
      </c>
      <c r="AB4" s="266">
        <v>26</v>
      </c>
      <c r="AC4" s="266">
        <v>27</v>
      </c>
      <c r="AD4" s="266">
        <v>28</v>
      </c>
      <c r="AE4" s="266">
        <v>29</v>
      </c>
      <c r="AF4" s="266">
        <v>30</v>
      </c>
      <c r="AG4" s="266">
        <v>31</v>
      </c>
      <c r="AH4" s="266">
        <v>32</v>
      </c>
      <c r="AI4" s="266">
        <v>33</v>
      </c>
      <c r="AJ4" s="266">
        <v>34</v>
      </c>
      <c r="AK4" s="266">
        <v>35</v>
      </c>
      <c r="AL4" s="266">
        <v>36</v>
      </c>
      <c r="AM4" s="266">
        <v>37</v>
      </c>
      <c r="AN4" s="266">
        <v>38</v>
      </c>
      <c r="AO4" s="266">
        <v>39</v>
      </c>
      <c r="AP4" s="266">
        <v>40</v>
      </c>
      <c r="AQ4" s="266">
        <v>41</v>
      </c>
      <c r="AR4" s="266">
        <v>42</v>
      </c>
      <c r="AS4" s="266">
        <v>43</v>
      </c>
      <c r="AT4" s="266">
        <v>44</v>
      </c>
      <c r="AU4" s="266">
        <v>45</v>
      </c>
      <c r="AV4" s="266">
        <v>46</v>
      </c>
      <c r="AW4" s="266">
        <v>47</v>
      </c>
      <c r="AX4" s="266">
        <v>48</v>
      </c>
      <c r="AY4" s="266">
        <v>49</v>
      </c>
      <c r="AZ4" s="266">
        <v>50</v>
      </c>
    </row>
    <row r="5" spans="2:54" ht="15" thickBot="1" x14ac:dyDescent="0.35">
      <c r="D5" s="263" t="s">
        <v>917</v>
      </c>
      <c r="E5" s="255">
        <v>2022</v>
      </c>
      <c r="F5" s="255">
        <f>+E5+1</f>
        <v>2023</v>
      </c>
      <c r="G5" s="255">
        <f t="shared" ref="G5:AZ5" si="0">+F5+1</f>
        <v>2024</v>
      </c>
      <c r="H5" s="255">
        <f t="shared" si="0"/>
        <v>2025</v>
      </c>
      <c r="I5" s="255">
        <f t="shared" si="0"/>
        <v>2026</v>
      </c>
      <c r="J5" s="255">
        <f t="shared" si="0"/>
        <v>2027</v>
      </c>
      <c r="K5" s="255">
        <f t="shared" si="0"/>
        <v>2028</v>
      </c>
      <c r="L5" s="255">
        <f t="shared" si="0"/>
        <v>2029</v>
      </c>
      <c r="M5" s="255">
        <f t="shared" si="0"/>
        <v>2030</v>
      </c>
      <c r="N5" s="255">
        <f t="shared" si="0"/>
        <v>2031</v>
      </c>
      <c r="O5" s="255">
        <f t="shared" si="0"/>
        <v>2032</v>
      </c>
      <c r="P5" s="255">
        <f t="shared" si="0"/>
        <v>2033</v>
      </c>
      <c r="Q5" s="255">
        <f t="shared" si="0"/>
        <v>2034</v>
      </c>
      <c r="R5" s="255">
        <f t="shared" si="0"/>
        <v>2035</v>
      </c>
      <c r="S5" s="255">
        <f t="shared" si="0"/>
        <v>2036</v>
      </c>
      <c r="T5" s="255">
        <f t="shared" si="0"/>
        <v>2037</v>
      </c>
      <c r="U5" s="255">
        <f t="shared" si="0"/>
        <v>2038</v>
      </c>
      <c r="V5" s="255">
        <f t="shared" si="0"/>
        <v>2039</v>
      </c>
      <c r="W5" s="255">
        <f t="shared" si="0"/>
        <v>2040</v>
      </c>
      <c r="X5" s="255">
        <f t="shared" si="0"/>
        <v>2041</v>
      </c>
      <c r="Y5" s="255">
        <f t="shared" si="0"/>
        <v>2042</v>
      </c>
      <c r="Z5" s="255">
        <f t="shared" si="0"/>
        <v>2043</v>
      </c>
      <c r="AA5" s="255">
        <f t="shared" si="0"/>
        <v>2044</v>
      </c>
      <c r="AB5" s="255">
        <f t="shared" si="0"/>
        <v>2045</v>
      </c>
      <c r="AC5" s="255">
        <f t="shared" si="0"/>
        <v>2046</v>
      </c>
      <c r="AD5" s="255">
        <f t="shared" si="0"/>
        <v>2047</v>
      </c>
      <c r="AE5" s="255">
        <f t="shared" si="0"/>
        <v>2048</v>
      </c>
      <c r="AF5" s="255">
        <f t="shared" si="0"/>
        <v>2049</v>
      </c>
      <c r="AG5" s="255">
        <f t="shared" si="0"/>
        <v>2050</v>
      </c>
      <c r="AH5" s="255">
        <f t="shared" si="0"/>
        <v>2051</v>
      </c>
      <c r="AI5" s="255">
        <f t="shared" si="0"/>
        <v>2052</v>
      </c>
      <c r="AJ5" s="255">
        <f t="shared" si="0"/>
        <v>2053</v>
      </c>
      <c r="AK5" s="255">
        <f t="shared" si="0"/>
        <v>2054</v>
      </c>
      <c r="AL5" s="255">
        <f t="shared" si="0"/>
        <v>2055</v>
      </c>
      <c r="AM5" s="255">
        <f t="shared" si="0"/>
        <v>2056</v>
      </c>
      <c r="AN5" s="255">
        <f t="shared" si="0"/>
        <v>2057</v>
      </c>
      <c r="AO5" s="255">
        <f t="shared" si="0"/>
        <v>2058</v>
      </c>
      <c r="AP5" s="255">
        <f t="shared" si="0"/>
        <v>2059</v>
      </c>
      <c r="AQ5" s="255">
        <f t="shared" si="0"/>
        <v>2060</v>
      </c>
      <c r="AR5" s="255">
        <f t="shared" si="0"/>
        <v>2061</v>
      </c>
      <c r="AS5" s="255">
        <f t="shared" si="0"/>
        <v>2062</v>
      </c>
      <c r="AT5" s="255">
        <f>+AS5+1</f>
        <v>2063</v>
      </c>
      <c r="AU5" s="255">
        <f t="shared" si="0"/>
        <v>2064</v>
      </c>
      <c r="AV5" s="255">
        <f>+AU5+1</f>
        <v>2065</v>
      </c>
      <c r="AW5" s="255">
        <f t="shared" si="0"/>
        <v>2066</v>
      </c>
      <c r="AX5" s="255">
        <f t="shared" si="0"/>
        <v>2067</v>
      </c>
      <c r="AY5" s="255">
        <f t="shared" si="0"/>
        <v>2068</v>
      </c>
      <c r="AZ5" s="255">
        <f t="shared" si="0"/>
        <v>2069</v>
      </c>
    </row>
    <row r="6" spans="2:54" ht="6.6" customHeight="1" x14ac:dyDescent="0.3"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</row>
    <row r="7" spans="2:54" x14ac:dyDescent="0.3">
      <c r="B7" s="254" t="s">
        <v>911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</row>
    <row r="8" spans="2:54" x14ac:dyDescent="0.3">
      <c r="C8" s="260" t="s">
        <v>802</v>
      </c>
      <c r="D8" s="264"/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</row>
    <row r="9" spans="2:54" x14ac:dyDescent="0.3">
      <c r="C9" s="260" t="s">
        <v>803</v>
      </c>
      <c r="D9" s="264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</row>
    <row r="10" spans="2:54" x14ac:dyDescent="0.3">
      <c r="C10" s="260" t="s">
        <v>804</v>
      </c>
      <c r="D10" s="264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59"/>
      <c r="AX10" s="259"/>
      <c r="AY10" s="259"/>
      <c r="AZ10" s="259"/>
    </row>
    <row r="11" spans="2:54" x14ac:dyDescent="0.3">
      <c r="C11" s="260"/>
      <c r="D11" s="264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</row>
    <row r="12" spans="2:54" hidden="1" x14ac:dyDescent="0.3">
      <c r="B12" s="290" t="s">
        <v>924</v>
      </c>
      <c r="C12" s="285"/>
      <c r="D12" s="291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</row>
    <row r="13" spans="2:54" hidden="1" x14ac:dyDescent="0.3">
      <c r="B13" s="285"/>
      <c r="C13" s="292" t="s">
        <v>802</v>
      </c>
      <c r="D13" s="291"/>
      <c r="E13" s="294">
        <v>0.03</v>
      </c>
      <c r="F13" s="294">
        <v>0.03</v>
      </c>
      <c r="G13" s="294">
        <v>0.03</v>
      </c>
      <c r="H13" s="294">
        <v>0.03</v>
      </c>
      <c r="I13" s="294">
        <v>0.05</v>
      </c>
      <c r="J13" s="294">
        <v>0.05</v>
      </c>
      <c r="K13" s="294">
        <v>0.05</v>
      </c>
      <c r="L13" s="294">
        <v>0.05</v>
      </c>
      <c r="M13" s="294">
        <v>0.05</v>
      </c>
      <c r="N13" s="294">
        <v>0.05</v>
      </c>
      <c r="O13" s="294">
        <v>0.05</v>
      </c>
      <c r="P13" s="294">
        <v>0.05</v>
      </c>
      <c r="Q13" s="294">
        <v>0.05</v>
      </c>
      <c r="R13" s="294">
        <v>0.05</v>
      </c>
      <c r="S13" s="294">
        <v>0.05</v>
      </c>
      <c r="T13" s="294">
        <v>0.05</v>
      </c>
      <c r="U13" s="294">
        <v>0.05</v>
      </c>
      <c r="V13" s="294">
        <v>0.05</v>
      </c>
      <c r="W13" s="294">
        <v>0.05</v>
      </c>
      <c r="X13" s="294">
        <v>0.05</v>
      </c>
      <c r="Y13" s="294">
        <v>0.05</v>
      </c>
      <c r="Z13" s="294">
        <v>0.05</v>
      </c>
      <c r="AA13" s="294">
        <v>0.05</v>
      </c>
      <c r="AB13" s="294">
        <v>0.05</v>
      </c>
      <c r="AC13" s="294">
        <v>0.05</v>
      </c>
      <c r="AD13" s="294">
        <v>0.05</v>
      </c>
      <c r="AE13" s="294">
        <v>0.05</v>
      </c>
      <c r="AF13" s="294">
        <v>0.05</v>
      </c>
      <c r="AG13" s="294">
        <v>0.05</v>
      </c>
      <c r="AH13" s="294">
        <v>0.05</v>
      </c>
      <c r="AI13" s="294">
        <v>0.05</v>
      </c>
      <c r="AJ13" s="294">
        <v>0.05</v>
      </c>
      <c r="AK13" s="294">
        <v>0.05</v>
      </c>
      <c r="AL13" s="294">
        <v>0.05</v>
      </c>
      <c r="AM13" s="294">
        <v>0.05</v>
      </c>
      <c r="AN13" s="294">
        <v>0.05</v>
      </c>
      <c r="AO13" s="294">
        <v>0.05</v>
      </c>
      <c r="AP13" s="294">
        <v>0.05</v>
      </c>
      <c r="AQ13" s="294">
        <v>0.05</v>
      </c>
      <c r="AR13" s="294">
        <v>0.05</v>
      </c>
      <c r="AS13" s="294">
        <v>0.05</v>
      </c>
      <c r="AT13" s="294">
        <v>0.05</v>
      </c>
      <c r="AU13" s="294">
        <v>0.05</v>
      </c>
      <c r="AV13" s="294">
        <v>0.05</v>
      </c>
      <c r="AW13" s="294">
        <v>0.05</v>
      </c>
      <c r="AX13" s="294">
        <v>0.05</v>
      </c>
      <c r="AY13" s="294">
        <v>0.05</v>
      </c>
      <c r="AZ13" s="294">
        <v>0.05</v>
      </c>
      <c r="BA13" s="295">
        <v>0.05</v>
      </c>
      <c r="BB13" s="295">
        <v>0.05</v>
      </c>
    </row>
    <row r="14" spans="2:54" hidden="1" x14ac:dyDescent="0.3">
      <c r="B14" s="285"/>
      <c r="C14" s="292" t="s">
        <v>803</v>
      </c>
      <c r="D14" s="291"/>
      <c r="E14" s="282">
        <v>53</v>
      </c>
      <c r="F14" s="282">
        <v>54</v>
      </c>
      <c r="G14" s="282">
        <v>56</v>
      </c>
      <c r="H14" s="282">
        <v>58</v>
      </c>
      <c r="I14" s="282">
        <v>60</v>
      </c>
      <c r="J14" s="282">
        <v>60</v>
      </c>
      <c r="K14" s="282">
        <v>60</v>
      </c>
      <c r="L14" s="282">
        <v>60</v>
      </c>
      <c r="M14" s="282">
        <v>60</v>
      </c>
      <c r="N14" s="282">
        <v>60</v>
      </c>
      <c r="O14" s="282">
        <v>60</v>
      </c>
      <c r="P14" s="282">
        <v>60</v>
      </c>
      <c r="Q14" s="282">
        <v>60</v>
      </c>
      <c r="R14" s="282">
        <v>60</v>
      </c>
      <c r="S14" s="282">
        <v>60</v>
      </c>
      <c r="T14" s="282">
        <v>60</v>
      </c>
      <c r="U14" s="282">
        <v>60</v>
      </c>
      <c r="V14" s="282">
        <v>60</v>
      </c>
      <c r="W14" s="282">
        <v>60</v>
      </c>
      <c r="X14" s="282">
        <v>60</v>
      </c>
      <c r="Y14" s="282">
        <v>60</v>
      </c>
      <c r="Z14" s="282">
        <v>60</v>
      </c>
      <c r="AA14" s="282">
        <v>60</v>
      </c>
      <c r="AB14" s="282">
        <v>60</v>
      </c>
      <c r="AC14" s="282">
        <v>60</v>
      </c>
      <c r="AD14" s="282">
        <v>60</v>
      </c>
      <c r="AE14" s="282">
        <v>60</v>
      </c>
      <c r="AF14" s="282">
        <v>60</v>
      </c>
      <c r="AG14" s="282">
        <v>60</v>
      </c>
      <c r="AH14" s="282">
        <v>60</v>
      </c>
      <c r="AI14" s="282">
        <v>60</v>
      </c>
      <c r="AJ14" s="282">
        <v>60</v>
      </c>
      <c r="AK14" s="282">
        <v>60</v>
      </c>
      <c r="AL14" s="282">
        <v>60</v>
      </c>
      <c r="AM14" s="282">
        <v>60</v>
      </c>
      <c r="AN14" s="282">
        <v>60</v>
      </c>
      <c r="AO14" s="282">
        <v>60</v>
      </c>
      <c r="AP14" s="282">
        <v>60</v>
      </c>
      <c r="AQ14" s="282">
        <v>60</v>
      </c>
      <c r="AR14" s="282">
        <v>60</v>
      </c>
      <c r="AS14" s="282">
        <v>60</v>
      </c>
      <c r="AT14" s="282">
        <v>60</v>
      </c>
      <c r="AU14" s="282">
        <v>60</v>
      </c>
      <c r="AV14" s="282">
        <v>60</v>
      </c>
      <c r="AW14" s="282">
        <v>60</v>
      </c>
      <c r="AX14" s="282">
        <v>60</v>
      </c>
      <c r="AY14" s="282">
        <v>60</v>
      </c>
      <c r="AZ14" s="282">
        <v>60</v>
      </c>
      <c r="BA14" s="297">
        <v>60</v>
      </c>
      <c r="BB14" s="297">
        <v>60</v>
      </c>
    </row>
    <row r="15" spans="2:54" hidden="1" x14ac:dyDescent="0.3">
      <c r="B15" s="285"/>
      <c r="C15" s="292" t="s">
        <v>804</v>
      </c>
      <c r="D15" s="293"/>
      <c r="E15" s="296">
        <v>0.02</v>
      </c>
      <c r="F15" s="296">
        <v>0.03</v>
      </c>
      <c r="G15" s="296">
        <v>0.04</v>
      </c>
      <c r="H15" s="296">
        <v>0.04</v>
      </c>
      <c r="I15" s="296">
        <v>0.05</v>
      </c>
      <c r="J15" s="296">
        <v>0.05</v>
      </c>
      <c r="K15" s="296">
        <v>0.05</v>
      </c>
      <c r="L15" s="296">
        <v>0.05</v>
      </c>
      <c r="M15" s="296">
        <v>0.05</v>
      </c>
      <c r="N15" s="296">
        <v>0.05</v>
      </c>
      <c r="O15" s="296">
        <v>0.05</v>
      </c>
      <c r="P15" s="296">
        <v>0.05</v>
      </c>
      <c r="Q15" s="296">
        <v>0.05</v>
      </c>
      <c r="R15" s="296">
        <v>0.05</v>
      </c>
      <c r="S15" s="296">
        <v>0.05</v>
      </c>
      <c r="T15" s="296">
        <v>0.05</v>
      </c>
      <c r="U15" s="296">
        <v>0.05</v>
      </c>
      <c r="V15" s="296">
        <v>0.05</v>
      </c>
      <c r="W15" s="296">
        <v>0.05</v>
      </c>
      <c r="X15" s="296">
        <v>0.05</v>
      </c>
      <c r="Y15" s="296">
        <v>0.05</v>
      </c>
      <c r="Z15" s="296">
        <v>0.05</v>
      </c>
      <c r="AA15" s="296">
        <v>0.05</v>
      </c>
      <c r="AB15" s="296">
        <v>0.05</v>
      </c>
      <c r="AC15" s="296">
        <v>0.05</v>
      </c>
      <c r="AD15" s="296">
        <v>0.05</v>
      </c>
      <c r="AE15" s="296">
        <v>0.05</v>
      </c>
      <c r="AF15" s="296">
        <v>0.05</v>
      </c>
      <c r="AG15" s="296">
        <v>0.05</v>
      </c>
      <c r="AH15" s="296">
        <v>0.05</v>
      </c>
      <c r="AI15" s="296">
        <v>0.05</v>
      </c>
      <c r="AJ15" s="296">
        <v>0.05</v>
      </c>
      <c r="AK15" s="296">
        <v>0.05</v>
      </c>
      <c r="AL15" s="296">
        <v>0.05</v>
      </c>
      <c r="AM15" s="296">
        <v>0.05</v>
      </c>
      <c r="AN15" s="296">
        <v>0.05</v>
      </c>
      <c r="AO15" s="296">
        <v>0.05</v>
      </c>
      <c r="AP15" s="296">
        <v>0.05</v>
      </c>
      <c r="AQ15" s="296">
        <v>0.05</v>
      </c>
      <c r="AR15" s="296">
        <v>0.05</v>
      </c>
      <c r="AS15" s="296">
        <v>0.05</v>
      </c>
      <c r="AT15" s="296">
        <v>0.05</v>
      </c>
      <c r="AU15" s="296">
        <v>0.05</v>
      </c>
      <c r="AV15" s="296">
        <v>0.05</v>
      </c>
      <c r="AW15" s="296">
        <v>0.05</v>
      </c>
      <c r="AX15" s="296">
        <v>0.05</v>
      </c>
      <c r="AY15" s="296">
        <v>0.05</v>
      </c>
      <c r="AZ15" s="296">
        <v>0.05</v>
      </c>
      <c r="BA15" s="295">
        <v>0.05</v>
      </c>
      <c r="BB15" s="295">
        <v>0.05</v>
      </c>
    </row>
    <row r="16" spans="2:54" hidden="1" x14ac:dyDescent="0.3">
      <c r="C16" s="260"/>
    </row>
    <row r="17" spans="2:54" x14ac:dyDescent="0.3">
      <c r="B17" s="254" t="s">
        <v>913</v>
      </c>
    </row>
    <row r="18" spans="2:54" x14ac:dyDescent="0.3">
      <c r="C18" s="261" t="s">
        <v>590</v>
      </c>
      <c r="D18" s="265" t="s">
        <v>918</v>
      </c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5"/>
      <c r="AT18" s="275"/>
      <c r="AU18" s="275"/>
      <c r="AV18" s="275"/>
      <c r="AW18" s="275"/>
      <c r="AX18" s="275"/>
      <c r="AY18" s="275"/>
      <c r="AZ18" s="275"/>
    </row>
    <row r="19" spans="2:54" x14ac:dyDescent="0.3">
      <c r="C19" s="261" t="s">
        <v>591</v>
      </c>
      <c r="D19" s="265" t="s">
        <v>918</v>
      </c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75"/>
      <c r="AN19" s="275"/>
      <c r="AO19" s="275"/>
      <c r="AP19" s="275"/>
      <c r="AQ19" s="275"/>
      <c r="AR19" s="275"/>
      <c r="AS19" s="275"/>
      <c r="AT19" s="275"/>
      <c r="AU19" s="275"/>
      <c r="AV19" s="275"/>
      <c r="AW19" s="275"/>
      <c r="AX19" s="275"/>
      <c r="AY19" s="275"/>
      <c r="AZ19" s="275"/>
    </row>
    <row r="20" spans="2:54" x14ac:dyDescent="0.3">
      <c r="C20" s="261" t="s">
        <v>592</v>
      </c>
      <c r="D20" s="265" t="s">
        <v>918</v>
      </c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5"/>
      <c r="AX20" s="275"/>
      <c r="AY20" s="275"/>
      <c r="AZ20" s="275"/>
    </row>
    <row r="21" spans="2:54" x14ac:dyDescent="0.3">
      <c r="C21" s="261" t="s">
        <v>593</v>
      </c>
      <c r="D21" s="265" t="s">
        <v>918</v>
      </c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</row>
    <row r="22" spans="2:54" x14ac:dyDescent="0.3">
      <c r="C22" s="261" t="s">
        <v>594</v>
      </c>
      <c r="D22" s="265" t="s">
        <v>918</v>
      </c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</row>
    <row r="23" spans="2:54" x14ac:dyDescent="0.3">
      <c r="C23" s="261" t="s">
        <v>595</v>
      </c>
      <c r="D23" s="265" t="s">
        <v>918</v>
      </c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</row>
    <row r="24" spans="2:54" x14ac:dyDescent="0.3">
      <c r="C24" s="261" t="s">
        <v>596</v>
      </c>
      <c r="D24" s="265" t="s">
        <v>918</v>
      </c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</row>
    <row r="25" spans="2:54" x14ac:dyDescent="0.3">
      <c r="C25" s="276"/>
      <c r="D25" s="277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8"/>
    </row>
    <row r="26" spans="2:54" hidden="1" x14ac:dyDescent="0.3">
      <c r="B26" s="273" t="s">
        <v>922</v>
      </c>
      <c r="C26" s="279"/>
      <c r="D26" s="280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1"/>
      <c r="AN26" s="281"/>
      <c r="AO26" s="281"/>
      <c r="AP26" s="281"/>
      <c r="AQ26" s="281"/>
      <c r="AR26" s="281"/>
      <c r="AS26" s="281"/>
      <c r="AT26" s="281"/>
      <c r="AU26" s="281"/>
      <c r="AV26" s="281"/>
      <c r="AW26" s="281"/>
      <c r="AX26" s="281"/>
      <c r="AY26" s="281"/>
      <c r="AZ26" s="281"/>
    </row>
    <row r="27" spans="2:54" hidden="1" x14ac:dyDescent="0.3">
      <c r="B27" s="274"/>
      <c r="C27" s="279" t="s">
        <v>590</v>
      </c>
      <c r="D27" s="280" t="s">
        <v>918</v>
      </c>
      <c r="E27" s="282">
        <v>0</v>
      </c>
      <c r="F27" s="282">
        <v>0</v>
      </c>
      <c r="G27" s="282">
        <v>115341048</v>
      </c>
      <c r="H27" s="282">
        <v>737590725</v>
      </c>
      <c r="I27" s="282">
        <v>797704369.08749998</v>
      </c>
      <c r="J27" s="282">
        <v>862717275.16813111</v>
      </c>
      <c r="K27" s="282">
        <v>933028733.09433389</v>
      </c>
      <c r="L27" s="282">
        <v>1009070573.9191167</v>
      </c>
      <c r="M27" s="282">
        <v>1091309827.0869718</v>
      </c>
      <c r="N27" s="282">
        <v>1180251577.01598</v>
      </c>
      <c r="O27" s="282">
        <v>1276442082.0882862</v>
      </c>
      <c r="P27" s="282">
        <v>1314735344.550935</v>
      </c>
      <c r="Q27" s="282">
        <v>1354177404.8874629</v>
      </c>
      <c r="R27" s="282">
        <v>1394802727.0340865</v>
      </c>
      <c r="S27" s="282">
        <v>1508479149.287365</v>
      </c>
      <c r="T27" s="282">
        <v>1553733523.765986</v>
      </c>
      <c r="U27" s="282">
        <v>1600345529.4789653</v>
      </c>
      <c r="V27" s="282">
        <v>1648355895.3633342</v>
      </c>
      <c r="W27" s="282">
        <v>1697806572.2242343</v>
      </c>
      <c r="X27" s="282">
        <v>1836177807.8605094</v>
      </c>
      <c r="Y27" s="282">
        <v>1891263142.0963247</v>
      </c>
      <c r="Z27" s="282">
        <v>1948001036.3592143</v>
      </c>
      <c r="AA27" s="282">
        <v>2006441067.4499907</v>
      </c>
      <c r="AB27" s="282">
        <v>2066634299.4734907</v>
      </c>
      <c r="AC27" s="282">
        <v>2235064994.8805799</v>
      </c>
      <c r="AD27" s="282">
        <v>2302116944.7269974</v>
      </c>
      <c r="AE27" s="282">
        <v>2371180453.0688076</v>
      </c>
      <c r="AF27" s="282">
        <v>2442315866.6608715</v>
      </c>
      <c r="AG27" s="282">
        <v>2515585342.6606975</v>
      </c>
      <c r="AH27" s="282">
        <v>2720605548.0875444</v>
      </c>
      <c r="AI27" s="282">
        <v>2802223714.5301709</v>
      </c>
      <c r="AJ27" s="282">
        <v>2886290425.9660764</v>
      </c>
      <c r="AK27" s="282">
        <v>2972879138.7450581</v>
      </c>
      <c r="AL27" s="282">
        <v>3062065512.9074097</v>
      </c>
      <c r="AM27" s="282">
        <v>3311623852.2093635</v>
      </c>
      <c r="AN27" s="282">
        <v>3410972567.7756448</v>
      </c>
      <c r="AO27" s="282">
        <v>3513301744.8089142</v>
      </c>
      <c r="AP27" s="282">
        <v>3618700797.1531811</v>
      </c>
      <c r="AQ27" s="282">
        <v>3727261821.0677767</v>
      </c>
      <c r="AR27" s="282">
        <v>4031033659.4848013</v>
      </c>
      <c r="AS27" s="282">
        <v>4151964669.2693443</v>
      </c>
      <c r="AT27" s="282">
        <v>4276523609.347425</v>
      </c>
      <c r="AU27" s="282">
        <v>4404819317.6278486</v>
      </c>
      <c r="AV27" s="282">
        <v>4536963897.1566839</v>
      </c>
      <c r="AW27" s="282">
        <v>4906726454.7749529</v>
      </c>
      <c r="AX27" s="282">
        <v>5053928248.4182014</v>
      </c>
      <c r="AY27" s="282">
        <v>5205546095.8707476</v>
      </c>
      <c r="AZ27" s="282">
        <v>5361712478.746871</v>
      </c>
      <c r="BA27" s="253">
        <v>5522563853.1092768</v>
      </c>
      <c r="BB27" s="253">
        <v>5972652807.137682</v>
      </c>
    </row>
    <row r="28" spans="2:54" hidden="1" x14ac:dyDescent="0.3">
      <c r="B28" s="274"/>
      <c r="C28" s="279" t="s">
        <v>591</v>
      </c>
      <c r="D28" s="280" t="s">
        <v>918</v>
      </c>
      <c r="E28" s="282">
        <v>0</v>
      </c>
      <c r="F28" s="282">
        <v>0</v>
      </c>
      <c r="G28" s="282">
        <v>489042012.09999996</v>
      </c>
      <c r="H28" s="282">
        <v>529972595</v>
      </c>
      <c r="I28" s="282">
        <v>573165361.49249995</v>
      </c>
      <c r="J28" s="282">
        <v>619878338.45413864</v>
      </c>
      <c r="K28" s="282">
        <v>670398423.03815103</v>
      </c>
      <c r="L28" s="282">
        <v>725035894.20829189</v>
      </c>
      <c r="M28" s="282">
        <v>784126320.15631413</v>
      </c>
      <c r="N28" s="282">
        <v>848032614.07475793</v>
      </c>
      <c r="O28" s="282">
        <v>917147273.12978792</v>
      </c>
      <c r="P28" s="282">
        <v>944661691.32368159</v>
      </c>
      <c r="Q28" s="282">
        <v>973001542.06339192</v>
      </c>
      <c r="R28" s="282">
        <v>1002191588.3252937</v>
      </c>
      <c r="S28" s="282">
        <v>1083870202.7738051</v>
      </c>
      <c r="T28" s="282">
        <v>1116386308.8570194</v>
      </c>
      <c r="U28" s="282">
        <v>1149877898.1227298</v>
      </c>
      <c r="V28" s="282">
        <v>1184374235.0664117</v>
      </c>
      <c r="W28" s="282">
        <v>1219905462.1184039</v>
      </c>
      <c r="X28" s="282">
        <v>1319327757.281054</v>
      </c>
      <c r="Y28" s="282">
        <v>1358907589.9994855</v>
      </c>
      <c r="Z28" s="282">
        <v>1399674817.69947</v>
      </c>
      <c r="AA28" s="282">
        <v>1441665062.2304542</v>
      </c>
      <c r="AB28" s="282">
        <v>1484915014.097368</v>
      </c>
      <c r="AC28" s="282">
        <v>1605935587.7463033</v>
      </c>
      <c r="AD28" s="282">
        <v>1654113655.3786924</v>
      </c>
      <c r="AE28" s="282">
        <v>1703737065.0400534</v>
      </c>
      <c r="AF28" s="282">
        <v>1754849176.9912548</v>
      </c>
      <c r="AG28" s="282">
        <v>1807494652.3009925</v>
      </c>
      <c r="AH28" s="282">
        <v>1954805466.4635231</v>
      </c>
      <c r="AI28" s="282">
        <v>2013449630.4574289</v>
      </c>
      <c r="AJ28" s="282">
        <v>2073853119.3711522</v>
      </c>
      <c r="AK28" s="282">
        <v>2136068712.9522862</v>
      </c>
      <c r="AL28" s="282">
        <v>2200150774.3408551</v>
      </c>
      <c r="AM28" s="282">
        <v>2379463062.4496346</v>
      </c>
      <c r="AN28" s="282">
        <v>2450846954.3231239</v>
      </c>
      <c r="AO28" s="282">
        <v>2524372362.9528174</v>
      </c>
      <c r="AP28" s="282">
        <v>2600103533.8414016</v>
      </c>
      <c r="AQ28" s="282">
        <v>2678106639.8566437</v>
      </c>
      <c r="AR28" s="282">
        <v>2896372331.0049605</v>
      </c>
      <c r="AS28" s="282">
        <v>2983263500.9351091</v>
      </c>
      <c r="AT28" s="282">
        <v>3072761405.9631624</v>
      </c>
      <c r="AU28" s="282">
        <v>3164944248.1420574</v>
      </c>
      <c r="AV28" s="282">
        <v>3259892575.586319</v>
      </c>
      <c r="AW28" s="282">
        <v>3525573820.496604</v>
      </c>
      <c r="AX28" s="282">
        <v>3631341035.1115022</v>
      </c>
      <c r="AY28" s="282">
        <v>3740281266.1648474</v>
      </c>
      <c r="AZ28" s="282">
        <v>3852489704.1497931</v>
      </c>
      <c r="BA28" s="253">
        <v>3968064395.2742863</v>
      </c>
      <c r="BB28" s="253">
        <v>4291461643.48914</v>
      </c>
    </row>
    <row r="29" spans="2:54" hidden="1" x14ac:dyDescent="0.3">
      <c r="B29" s="274"/>
      <c r="C29" s="279" t="s">
        <v>592</v>
      </c>
      <c r="D29" s="280" t="s">
        <v>918</v>
      </c>
      <c r="E29" s="282">
        <v>0</v>
      </c>
      <c r="F29" s="282">
        <v>0</v>
      </c>
      <c r="G29" s="282">
        <v>425789562.75</v>
      </c>
      <c r="H29" s="282">
        <v>131127240</v>
      </c>
      <c r="I29" s="282">
        <v>141814110.06</v>
      </c>
      <c r="J29" s="282">
        <v>153371960.02988997</v>
      </c>
      <c r="K29" s="282">
        <v>165871774.77232602</v>
      </c>
      <c r="L29" s="282">
        <v>179390324.41627061</v>
      </c>
      <c r="M29" s="282">
        <v>194010635.22281161</v>
      </c>
      <c r="N29" s="282">
        <v>209822502.84157333</v>
      </c>
      <c r="O29" s="282">
        <v>226923037.02474901</v>
      </c>
      <c r="P29" s="282">
        <v>233730728.13549146</v>
      </c>
      <c r="Q29" s="282">
        <v>240742649.97955617</v>
      </c>
      <c r="R29" s="282">
        <v>247964929.47894287</v>
      </c>
      <c r="S29" s="282">
        <v>268174071.23147675</v>
      </c>
      <c r="T29" s="282">
        <v>276219293.36842108</v>
      </c>
      <c r="U29" s="282">
        <v>284505872.16947365</v>
      </c>
      <c r="V29" s="282">
        <v>293041048.33455783</v>
      </c>
      <c r="W29" s="282">
        <v>301832279.7845946</v>
      </c>
      <c r="X29" s="282">
        <v>326431610.58703905</v>
      </c>
      <c r="Y29" s="282">
        <v>336224558.90465021</v>
      </c>
      <c r="Z29" s="282">
        <v>346311295.67178971</v>
      </c>
      <c r="AA29" s="282">
        <v>356700634.54194343</v>
      </c>
      <c r="AB29" s="282">
        <v>367401653.57820177</v>
      </c>
      <c r="AC29" s="282">
        <v>397344888.34482515</v>
      </c>
      <c r="AD29" s="282">
        <v>409265234.99516994</v>
      </c>
      <c r="AE29" s="282">
        <v>421543192.04502505</v>
      </c>
      <c r="AF29" s="282">
        <v>434189487.8063758</v>
      </c>
      <c r="AG29" s="282">
        <v>447215172.44056708</v>
      </c>
      <c r="AH29" s="282">
        <v>483663208.99447328</v>
      </c>
      <c r="AI29" s="282">
        <v>498173105.26430744</v>
      </c>
      <c r="AJ29" s="282">
        <v>513118298.4222368</v>
      </c>
      <c r="AK29" s="282">
        <v>528511847.3749038</v>
      </c>
      <c r="AL29" s="282">
        <v>544367202.79615092</v>
      </c>
      <c r="AM29" s="282">
        <v>588733129.82403708</v>
      </c>
      <c r="AN29" s="282">
        <v>606395123.71875834</v>
      </c>
      <c r="AO29" s="282">
        <v>624586977.4303211</v>
      </c>
      <c r="AP29" s="282">
        <v>643324586.75323057</v>
      </c>
      <c r="AQ29" s="282">
        <v>662624324.35582757</v>
      </c>
      <c r="AR29" s="282">
        <v>716628206.79082763</v>
      </c>
      <c r="AS29" s="282">
        <v>738127052.99455225</v>
      </c>
      <c r="AT29" s="282">
        <v>760270864.58438897</v>
      </c>
      <c r="AU29" s="282">
        <v>783078990.52192068</v>
      </c>
      <c r="AV29" s="282">
        <v>806571360.23757827</v>
      </c>
      <c r="AW29" s="282">
        <v>872306926.09694076</v>
      </c>
      <c r="AX29" s="282">
        <v>898476133.87984896</v>
      </c>
      <c r="AY29" s="282">
        <v>925430417.89624453</v>
      </c>
      <c r="AZ29" s="282">
        <v>953193330.43313193</v>
      </c>
      <c r="BA29" s="253">
        <v>981789130.34612584</v>
      </c>
      <c r="BB29" s="253">
        <v>1061804944.469335</v>
      </c>
    </row>
    <row r="30" spans="2:54" hidden="1" x14ac:dyDescent="0.3">
      <c r="B30" s="274"/>
      <c r="C30" s="279" t="s">
        <v>593</v>
      </c>
      <c r="D30" s="280" t="s">
        <v>918</v>
      </c>
      <c r="E30" s="282">
        <v>0</v>
      </c>
      <c r="F30" s="282">
        <v>0</v>
      </c>
      <c r="G30" s="282">
        <v>62038803.0898</v>
      </c>
      <c r="H30" s="282">
        <v>0</v>
      </c>
      <c r="I30" s="282">
        <v>0</v>
      </c>
      <c r="J30" s="282">
        <v>0</v>
      </c>
      <c r="K30" s="282">
        <v>0</v>
      </c>
      <c r="L30" s="282">
        <v>0</v>
      </c>
      <c r="M30" s="282">
        <v>0</v>
      </c>
      <c r="N30" s="282">
        <v>0</v>
      </c>
      <c r="O30" s="282">
        <v>0</v>
      </c>
      <c r="P30" s="282">
        <v>0</v>
      </c>
      <c r="Q30" s="282">
        <v>0</v>
      </c>
      <c r="R30" s="282">
        <v>0</v>
      </c>
      <c r="S30" s="282">
        <v>0</v>
      </c>
      <c r="T30" s="282">
        <v>0</v>
      </c>
      <c r="U30" s="282">
        <v>0</v>
      </c>
      <c r="V30" s="282">
        <v>0</v>
      </c>
      <c r="W30" s="282">
        <v>0</v>
      </c>
      <c r="X30" s="282">
        <v>0</v>
      </c>
      <c r="Y30" s="282">
        <v>0</v>
      </c>
      <c r="Z30" s="282">
        <v>0</v>
      </c>
      <c r="AA30" s="282">
        <v>0</v>
      </c>
      <c r="AB30" s="282">
        <v>0</v>
      </c>
      <c r="AC30" s="282">
        <v>0</v>
      </c>
      <c r="AD30" s="282">
        <v>0</v>
      </c>
      <c r="AE30" s="282">
        <v>0</v>
      </c>
      <c r="AF30" s="282">
        <v>0</v>
      </c>
      <c r="AG30" s="282">
        <v>0</v>
      </c>
      <c r="AH30" s="282">
        <v>0</v>
      </c>
      <c r="AI30" s="282">
        <v>0</v>
      </c>
      <c r="AJ30" s="282">
        <v>0</v>
      </c>
      <c r="AK30" s="282">
        <v>0</v>
      </c>
      <c r="AL30" s="282">
        <v>0</v>
      </c>
      <c r="AM30" s="282">
        <v>0</v>
      </c>
      <c r="AN30" s="282">
        <v>0</v>
      </c>
      <c r="AO30" s="282">
        <v>0</v>
      </c>
      <c r="AP30" s="282">
        <v>0</v>
      </c>
      <c r="AQ30" s="282">
        <v>0</v>
      </c>
      <c r="AR30" s="282">
        <v>0</v>
      </c>
      <c r="AS30" s="282">
        <v>0</v>
      </c>
      <c r="AT30" s="282">
        <v>0</v>
      </c>
      <c r="AU30" s="282">
        <v>0</v>
      </c>
      <c r="AV30" s="282">
        <v>0</v>
      </c>
      <c r="AW30" s="282">
        <v>0</v>
      </c>
      <c r="AX30" s="282">
        <v>0</v>
      </c>
      <c r="AY30" s="282">
        <v>0</v>
      </c>
      <c r="AZ30" s="282">
        <v>0</v>
      </c>
      <c r="BA30" s="253">
        <v>0</v>
      </c>
      <c r="BB30" s="253">
        <v>0</v>
      </c>
    </row>
    <row r="31" spans="2:54" hidden="1" x14ac:dyDescent="0.3">
      <c r="B31" s="274"/>
      <c r="C31" s="279" t="s">
        <v>594</v>
      </c>
      <c r="D31" s="280" t="s">
        <v>918</v>
      </c>
      <c r="E31" s="282">
        <v>0</v>
      </c>
      <c r="F31" s="282">
        <v>0</v>
      </c>
      <c r="G31" s="282">
        <v>0</v>
      </c>
      <c r="H31" s="282">
        <v>65563620</v>
      </c>
      <c r="I31" s="282">
        <v>69556444.457999989</v>
      </c>
      <c r="J31" s="282">
        <v>73792431.925492197</v>
      </c>
      <c r="K31" s="282">
        <v>78286391.029754668</v>
      </c>
      <c r="L31" s="282">
        <v>83054031.505542412</v>
      </c>
      <c r="M31" s="282">
        <v>88112023.493683234</v>
      </c>
      <c r="N31" s="282">
        <v>93478043.963004738</v>
      </c>
      <c r="O31" s="282">
        <v>99170858.036437318</v>
      </c>
      <c r="P31" s="282">
        <v>102145983.77753043</v>
      </c>
      <c r="Q31" s="282">
        <v>105210363.29085633</v>
      </c>
      <c r="R31" s="282">
        <v>108366674.18958202</v>
      </c>
      <c r="S31" s="282">
        <v>117198558.13603298</v>
      </c>
      <c r="T31" s="282">
        <v>120714514.88011397</v>
      </c>
      <c r="U31" s="282">
        <v>124335950.32651737</v>
      </c>
      <c r="V31" s="282">
        <v>128066028.83631289</v>
      </c>
      <c r="W31" s="282">
        <v>131908009.70140228</v>
      </c>
      <c r="X31" s="282">
        <v>142658512.49206656</v>
      </c>
      <c r="Y31" s="282">
        <v>146938267.86682856</v>
      </c>
      <c r="Z31" s="282">
        <v>151346415.9028334</v>
      </c>
      <c r="AA31" s="282">
        <v>155886808.37991843</v>
      </c>
      <c r="AB31" s="282">
        <v>160563412.63131598</v>
      </c>
      <c r="AC31" s="282">
        <v>173649330.76076823</v>
      </c>
      <c r="AD31" s="282">
        <v>178858810.68359128</v>
      </c>
      <c r="AE31" s="282">
        <v>184224575.00409904</v>
      </c>
      <c r="AF31" s="282">
        <v>189751312.25422198</v>
      </c>
      <c r="AG31" s="282">
        <v>195443851.62184864</v>
      </c>
      <c r="AH31" s="282">
        <v>211372525.52902931</v>
      </c>
      <c r="AI31" s="282">
        <v>217713701.29490018</v>
      </c>
      <c r="AJ31" s="282">
        <v>224245112.33374724</v>
      </c>
      <c r="AK31" s="282">
        <v>230972465.70375961</v>
      </c>
      <c r="AL31" s="282">
        <v>237901639.6748724</v>
      </c>
      <c r="AM31" s="282">
        <v>257290623.30837449</v>
      </c>
      <c r="AN31" s="282">
        <v>265009342.00762576</v>
      </c>
      <c r="AO31" s="282">
        <v>272959622.26785451</v>
      </c>
      <c r="AP31" s="282">
        <v>281148410.93589014</v>
      </c>
      <c r="AQ31" s="282">
        <v>289582863.2639668</v>
      </c>
      <c r="AR31" s="282">
        <v>313183866.61998016</v>
      </c>
      <c r="AS31" s="282">
        <v>322579382.61857951</v>
      </c>
      <c r="AT31" s="282">
        <v>332256764.09713691</v>
      </c>
      <c r="AU31" s="282">
        <v>342224467.02005106</v>
      </c>
      <c r="AV31" s="282">
        <v>352491201.03065258</v>
      </c>
      <c r="AW31" s="282">
        <v>381219233.91465074</v>
      </c>
      <c r="AX31" s="282">
        <v>392655810.93209022</v>
      </c>
      <c r="AY31" s="282">
        <v>404435485.26005298</v>
      </c>
      <c r="AZ31" s="282">
        <v>416568549.81785458</v>
      </c>
      <c r="BA31" s="253">
        <v>429065606.31239021</v>
      </c>
      <c r="BB31" s="253">
        <v>464034453.22684997</v>
      </c>
    </row>
    <row r="32" spans="2:54" hidden="1" x14ac:dyDescent="0.3">
      <c r="B32" s="274"/>
      <c r="C32" s="279" t="s">
        <v>595</v>
      </c>
      <c r="D32" s="280" t="s">
        <v>918</v>
      </c>
      <c r="E32" s="282">
        <v>0</v>
      </c>
      <c r="F32" s="282">
        <v>0</v>
      </c>
      <c r="G32" s="282">
        <v>19148184.099999998</v>
      </c>
      <c r="H32" s="282">
        <v>1639090.5</v>
      </c>
      <c r="I32" s="282">
        <v>1738911.11145</v>
      </c>
      <c r="J32" s="282">
        <v>1844810.7981373048</v>
      </c>
      <c r="K32" s="282">
        <v>1957159.1787177185</v>
      </c>
      <c r="L32" s="282">
        <v>2076350.5416637873</v>
      </c>
      <c r="M32" s="282">
        <v>2202800.4289958207</v>
      </c>
      <c r="N32" s="282">
        <v>2336951.8493196992</v>
      </c>
      <c r="O32" s="282">
        <v>2479271.7196942088</v>
      </c>
      <c r="P32" s="282">
        <v>2553649.8712850348</v>
      </c>
      <c r="Q32" s="282">
        <v>2630259.3674235856</v>
      </c>
      <c r="R32" s="282">
        <v>2709167.1484462931</v>
      </c>
      <c r="S32" s="282">
        <v>2929964.2710446664</v>
      </c>
      <c r="T32" s="282">
        <v>3017863.1991760065</v>
      </c>
      <c r="U32" s="282">
        <v>3108399.0951512861</v>
      </c>
      <c r="V32" s="282">
        <v>3201651.0680058249</v>
      </c>
      <c r="W32" s="282">
        <v>3297700.6000459995</v>
      </c>
      <c r="X32" s="282">
        <v>3566463.1989497487</v>
      </c>
      <c r="Y32" s="282">
        <v>3673457.0949182413</v>
      </c>
      <c r="Z32" s="282">
        <v>3783660.8077657879</v>
      </c>
      <c r="AA32" s="282">
        <v>3897170.6319987616</v>
      </c>
      <c r="AB32" s="282">
        <v>4014085.7509587249</v>
      </c>
      <c r="AC32" s="282">
        <v>4341233.7396618612</v>
      </c>
      <c r="AD32" s="282">
        <v>4471470.751851717</v>
      </c>
      <c r="AE32" s="282">
        <v>4605614.8744072691</v>
      </c>
      <c r="AF32" s="282">
        <v>4743783.3206394864</v>
      </c>
      <c r="AG32" s="282">
        <v>4886096.8202586714</v>
      </c>
      <c r="AH32" s="282">
        <v>5284313.7111097528</v>
      </c>
      <c r="AI32" s="282">
        <v>5442843.1224430446</v>
      </c>
      <c r="AJ32" s="282">
        <v>5606128.4161163373</v>
      </c>
      <c r="AK32" s="282">
        <v>5774312.2685998259</v>
      </c>
      <c r="AL32" s="282">
        <v>5947541.636657821</v>
      </c>
      <c r="AM32" s="282">
        <v>6432266.280045433</v>
      </c>
      <c r="AN32" s="282">
        <v>6625234.2684467975</v>
      </c>
      <c r="AO32" s="282">
        <v>6823991.2965002013</v>
      </c>
      <c r="AP32" s="282">
        <v>7028711.035395206</v>
      </c>
      <c r="AQ32" s="282">
        <v>7239572.3664570618</v>
      </c>
      <c r="AR32" s="282">
        <v>7829597.5143233137</v>
      </c>
      <c r="AS32" s="282">
        <v>8064485.4397530118</v>
      </c>
      <c r="AT32" s="282">
        <v>8306420.0029456029</v>
      </c>
      <c r="AU32" s="282">
        <v>8555612.603033971</v>
      </c>
      <c r="AV32" s="282">
        <v>8812280.9811249897</v>
      </c>
      <c r="AW32" s="282">
        <v>9530481.8810866755</v>
      </c>
      <c r="AX32" s="282">
        <v>9816396.337519275</v>
      </c>
      <c r="AY32" s="282">
        <v>10110888.227644853</v>
      </c>
      <c r="AZ32" s="282">
        <v>10414214.874474201</v>
      </c>
      <c r="BA32" s="253">
        <v>10726641.320708426</v>
      </c>
      <c r="BB32" s="253">
        <v>11600862.588346163</v>
      </c>
    </row>
    <row r="33" spans="2:54" hidden="1" x14ac:dyDescent="0.3">
      <c r="B33" s="274"/>
      <c r="C33" s="279" t="s">
        <v>596</v>
      </c>
      <c r="D33" s="280" t="s">
        <v>918</v>
      </c>
      <c r="E33" s="282">
        <v>0</v>
      </c>
      <c r="F33" s="282">
        <v>0</v>
      </c>
      <c r="G33" s="282">
        <v>529347264.46939999</v>
      </c>
      <c r="H33" s="282">
        <v>52450896</v>
      </c>
      <c r="I33" s="282">
        <v>55645155.566399999</v>
      </c>
      <c r="J33" s="282">
        <v>59033945.540393755</v>
      </c>
      <c r="K33" s="282">
        <v>62629112.823803738</v>
      </c>
      <c r="L33" s="282">
        <v>66443224.712484382</v>
      </c>
      <c r="M33" s="282">
        <v>70489618.794946581</v>
      </c>
      <c r="N33" s="282">
        <v>74782435.692313075</v>
      </c>
      <c r="O33" s="282">
        <v>79336686.966716394</v>
      </c>
      <c r="P33" s="282">
        <v>81716787.575717896</v>
      </c>
      <c r="Q33" s="282">
        <v>84168291.202989414</v>
      </c>
      <c r="R33" s="282">
        <v>86693339.939079091</v>
      </c>
      <c r="S33" s="282">
        <v>93758847.144114062</v>
      </c>
      <c r="T33" s="282">
        <v>96571612.558437496</v>
      </c>
      <c r="U33" s="282">
        <v>99468760.935190603</v>
      </c>
      <c r="V33" s="282">
        <v>102452823.76324631</v>
      </c>
      <c r="W33" s="282">
        <v>105526408.4761437</v>
      </c>
      <c r="X33" s="282">
        <v>114126810.76694943</v>
      </c>
      <c r="Y33" s="282">
        <v>117550615.08995791</v>
      </c>
      <c r="Z33" s="282">
        <v>121077133.54265663</v>
      </c>
      <c r="AA33" s="282">
        <v>124709447.54893634</v>
      </c>
      <c r="AB33" s="282">
        <v>128450730.97540444</v>
      </c>
      <c r="AC33" s="282">
        <v>138919465.54989988</v>
      </c>
      <c r="AD33" s="282">
        <v>143087049.51639688</v>
      </c>
      <c r="AE33" s="282">
        <v>147379661.00188881</v>
      </c>
      <c r="AF33" s="282">
        <v>151801050.83194545</v>
      </c>
      <c r="AG33" s="282">
        <v>156355082.35690382</v>
      </c>
      <c r="AH33" s="282">
        <v>169098021.56899145</v>
      </c>
      <c r="AI33" s="282">
        <v>174170962.2160612</v>
      </c>
      <c r="AJ33" s="282">
        <v>179396091.08254308</v>
      </c>
      <c r="AK33" s="282">
        <v>184777973.81501931</v>
      </c>
      <c r="AL33" s="282">
        <v>190321313.02946991</v>
      </c>
      <c r="AM33" s="282">
        <v>205832500.0413717</v>
      </c>
      <c r="AN33" s="282">
        <v>212007475.04261288</v>
      </c>
      <c r="AO33" s="282">
        <v>218367699.29389125</v>
      </c>
      <c r="AP33" s="282">
        <v>224918730.27270797</v>
      </c>
      <c r="AQ33" s="282">
        <v>231666292.18088922</v>
      </c>
      <c r="AR33" s="282">
        <v>250547094.99363175</v>
      </c>
      <c r="AS33" s="282">
        <v>258063507.84344065</v>
      </c>
      <c r="AT33" s="282">
        <v>265805413.07874388</v>
      </c>
      <c r="AU33" s="282">
        <v>273779575.47110623</v>
      </c>
      <c r="AV33" s="282">
        <v>281992962.73523939</v>
      </c>
      <c r="AW33" s="282">
        <v>304975389.19816136</v>
      </c>
      <c r="AX33" s="282">
        <v>314124650.87410623</v>
      </c>
      <c r="AY33" s="282">
        <v>323548390.40032941</v>
      </c>
      <c r="AZ33" s="282">
        <v>333254842.11233932</v>
      </c>
      <c r="BA33" s="253">
        <v>343252487.37570947</v>
      </c>
      <c r="BB33" s="253">
        <v>371227565.09682977</v>
      </c>
    </row>
    <row r="34" spans="2:54" hidden="1" x14ac:dyDescent="0.3"/>
    <row r="35" spans="2:54" x14ac:dyDescent="0.3">
      <c r="B35" s="254" t="s">
        <v>912</v>
      </c>
    </row>
    <row r="36" spans="2:54" x14ac:dyDescent="0.3">
      <c r="C36" s="261" t="s">
        <v>921</v>
      </c>
      <c r="D36" s="265" t="s">
        <v>918</v>
      </c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</row>
    <row r="37" spans="2:54" x14ac:dyDescent="0.3">
      <c r="C37" s="261" t="s">
        <v>602</v>
      </c>
      <c r="D37" s="265" t="s">
        <v>918</v>
      </c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</row>
    <row r="38" spans="2:54" x14ac:dyDescent="0.3">
      <c r="C38" s="261" t="s">
        <v>914</v>
      </c>
      <c r="D38" s="265" t="s">
        <v>918</v>
      </c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</row>
    <row r="39" spans="2:54" x14ac:dyDescent="0.3">
      <c r="C39" s="261" t="s">
        <v>915</v>
      </c>
      <c r="D39" s="265" t="s">
        <v>918</v>
      </c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</row>
    <row r="40" spans="2:54" x14ac:dyDescent="0.3">
      <c r="C40" s="261" t="s">
        <v>916</v>
      </c>
      <c r="D40" s="265" t="s">
        <v>918</v>
      </c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</row>
    <row r="41" spans="2:54" x14ac:dyDescent="0.3">
      <c r="C41" s="261"/>
      <c r="D41" s="265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</row>
    <row r="42" spans="2:54" hidden="1" x14ac:dyDescent="0.3">
      <c r="B42" s="273" t="s">
        <v>923</v>
      </c>
      <c r="C42" s="261"/>
      <c r="D42" s="265"/>
    </row>
    <row r="43" spans="2:54" s="274" customFormat="1" hidden="1" x14ac:dyDescent="0.3">
      <c r="C43" s="271" t="s">
        <v>921</v>
      </c>
      <c r="D43" s="272"/>
      <c r="E43" s="285">
        <v>0</v>
      </c>
      <c r="F43" s="285">
        <v>0</v>
      </c>
      <c r="G43" s="285">
        <v>-820353437.25459993</v>
      </c>
      <c r="H43" s="285">
        <v>-759172083.25</v>
      </c>
      <c r="I43" s="285">
        <v>-819812175.88792491</v>
      </c>
      <c r="J43" s="285">
        <v>-885319380.9580915</v>
      </c>
      <c r="K43" s="285">
        <v>-956085796.96854353</v>
      </c>
      <c r="L43" s="285">
        <v>-1032535199.6516849</v>
      </c>
      <c r="M43" s="285">
        <v>-1115125612.5918615</v>
      </c>
      <c r="N43" s="285">
        <v>-1204352062.7184744</v>
      </c>
      <c r="O43" s="285">
        <v>-1300749604.4828355</v>
      </c>
      <c r="P43" s="285">
        <v>-1339772092.6173208</v>
      </c>
      <c r="Q43" s="285">
        <v>-1379965255.3958402</v>
      </c>
      <c r="R43" s="285">
        <v>-1421364213.0577152</v>
      </c>
      <c r="S43" s="285">
        <v>-1537205396.4219191</v>
      </c>
      <c r="T43" s="285">
        <v>-1583321558.3145769</v>
      </c>
      <c r="U43" s="285">
        <v>-1630821205.0640137</v>
      </c>
      <c r="V43" s="285">
        <v>-1679745841.2159343</v>
      </c>
      <c r="W43" s="285">
        <v>-1730138216.4524124</v>
      </c>
      <c r="X43" s="285">
        <v>-1871144481.0932841</v>
      </c>
      <c r="Y43" s="285">
        <v>-1927278815.5260825</v>
      </c>
      <c r="Z43" s="285">
        <v>-1985097179.9918649</v>
      </c>
      <c r="AA43" s="285">
        <v>-2044650095.3916209</v>
      </c>
      <c r="AB43" s="285">
        <v>-2105989598.2533698</v>
      </c>
      <c r="AC43" s="285">
        <v>-2277627750.5110197</v>
      </c>
      <c r="AD43" s="285">
        <v>-2345956583.0263505</v>
      </c>
      <c r="AE43" s="285">
        <v>-2416335280.5171413</v>
      </c>
      <c r="AF43" s="285">
        <v>-2488825338.9326553</v>
      </c>
      <c r="AG43" s="285">
        <v>-2563490099.1006346</v>
      </c>
      <c r="AH43" s="285">
        <v>-2772414542.1773353</v>
      </c>
      <c r="AI43" s="285">
        <v>-2855586978.4426556</v>
      </c>
      <c r="AJ43" s="285">
        <v>-2941254587.7959356</v>
      </c>
      <c r="AK43" s="285">
        <v>-3029492225.4298129</v>
      </c>
      <c r="AL43" s="285">
        <v>-3120376992.1927075</v>
      </c>
      <c r="AM43" s="285">
        <v>-3374687717.0564137</v>
      </c>
      <c r="AN43" s="285">
        <v>-3475928348.5681067</v>
      </c>
      <c r="AO43" s="285">
        <v>-3580206199.0251498</v>
      </c>
      <c r="AP43" s="285">
        <v>-3687612384.995904</v>
      </c>
      <c r="AQ43" s="285">
        <v>-3798240756.5457811</v>
      </c>
      <c r="AR43" s="285">
        <v>-4107797378.2042623</v>
      </c>
      <c r="AS43" s="285">
        <v>-4231031299.5503893</v>
      </c>
      <c r="AT43" s="285">
        <v>-4357962238.5369015</v>
      </c>
      <c r="AU43" s="285">
        <v>-4488701105.6930084</v>
      </c>
      <c r="AV43" s="285">
        <v>-4623362138.8637981</v>
      </c>
      <c r="AW43" s="285">
        <v>-5000166153.1811981</v>
      </c>
      <c r="AX43" s="285">
        <v>-5150171137.7766342</v>
      </c>
      <c r="AY43" s="285">
        <v>-5304676271.9099331</v>
      </c>
      <c r="AZ43" s="285">
        <v>-5463816560.0672321</v>
      </c>
      <c r="BA43" s="274">
        <v>-5627731056.8692484</v>
      </c>
      <c r="BB43" s="274">
        <v>-6086391138.0040932</v>
      </c>
    </row>
    <row r="44" spans="2:54" s="274" customFormat="1" hidden="1" x14ac:dyDescent="0.3">
      <c r="C44" s="271" t="s">
        <v>602</v>
      </c>
      <c r="D44" s="272"/>
      <c r="E44" s="285">
        <v>0</v>
      </c>
      <c r="F44" s="285">
        <v>0</v>
      </c>
      <c r="G44" s="285">
        <v>-307661000</v>
      </c>
      <c r="H44" s="285">
        <v>-332735371.5</v>
      </c>
      <c r="I44" s="285">
        <v>-359853304.27724999</v>
      </c>
      <c r="J44" s="285">
        <v>-389181348.57584584</v>
      </c>
      <c r="K44" s="285">
        <v>-420899628.48477727</v>
      </c>
      <c r="L44" s="285">
        <v>-455202948.21243602</v>
      </c>
      <c r="M44" s="285">
        <v>-492301988.48351544</v>
      </c>
      <c r="N44" s="285">
        <v>-532424600.5462268</v>
      </c>
      <c r="O44" s="285">
        <v>-575817205.49276018</v>
      </c>
      <c r="P44" s="285">
        <v>-593091721.65754294</v>
      </c>
      <c r="Q44" s="285">
        <v>-610884473.30726922</v>
      </c>
      <c r="R44" s="285">
        <v>-629211007.50648725</v>
      </c>
      <c r="S44" s="285">
        <v>-680491704.61826599</v>
      </c>
      <c r="T44" s="285">
        <v>-700906455.756814</v>
      </c>
      <c r="U44" s="285">
        <v>-721933649.42951834</v>
      </c>
      <c r="V44" s="285">
        <v>-743591658.91240382</v>
      </c>
      <c r="W44" s="285">
        <v>-765899408.67977595</v>
      </c>
      <c r="X44" s="285">
        <v>-828320210.48717785</v>
      </c>
      <c r="Y44" s="285">
        <v>-853169816.8017931</v>
      </c>
      <c r="Z44" s="285">
        <v>-878764911.30584681</v>
      </c>
      <c r="AA44" s="285">
        <v>-905127858.64502227</v>
      </c>
      <c r="AB44" s="285">
        <v>-932281694.40437305</v>
      </c>
      <c r="AC44" s="285">
        <v>-1008262652.4983293</v>
      </c>
      <c r="AD44" s="285">
        <v>-1038510532.0732791</v>
      </c>
      <c r="AE44" s="285">
        <v>-1069665848.0354778</v>
      </c>
      <c r="AF44" s="285">
        <v>-1101755823.476542</v>
      </c>
      <c r="AG44" s="285">
        <v>-1134808498.1808381</v>
      </c>
      <c r="AH44" s="285">
        <v>-1227295390.7825763</v>
      </c>
      <c r="AI44" s="285">
        <v>-1264114252.5060537</v>
      </c>
      <c r="AJ44" s="285">
        <v>-1302037680.0812354</v>
      </c>
      <c r="AK44" s="285">
        <v>-1341098810.4836724</v>
      </c>
      <c r="AL44" s="285">
        <v>-1381331774.7981825</v>
      </c>
      <c r="AM44" s="285">
        <v>-1493910314.4442344</v>
      </c>
      <c r="AN44" s="285">
        <v>-1538727623.8775616</v>
      </c>
      <c r="AO44" s="285">
        <v>-1584889452.5938883</v>
      </c>
      <c r="AP44" s="285">
        <v>-1632436136.1717048</v>
      </c>
      <c r="AQ44" s="285">
        <v>-1681409220.256856</v>
      </c>
      <c r="AR44" s="285">
        <v>-1818444071.7077899</v>
      </c>
      <c r="AS44" s="285">
        <v>-1872997393.8590233</v>
      </c>
      <c r="AT44" s="285">
        <v>-1929187315.6747942</v>
      </c>
      <c r="AU44" s="285">
        <v>-1987062935.1450381</v>
      </c>
      <c r="AV44" s="285">
        <v>-2046674823.1993892</v>
      </c>
      <c r="AW44" s="285">
        <v>-2213478821.2901392</v>
      </c>
      <c r="AX44" s="285">
        <v>-2279883185.9288435</v>
      </c>
      <c r="AY44" s="285">
        <v>-2348279681.5067086</v>
      </c>
      <c r="AZ44" s="285">
        <v>-2418728071.9519105</v>
      </c>
      <c r="BA44" s="274">
        <v>-2491289914.1104674</v>
      </c>
      <c r="BB44" s="274">
        <v>-2694330042.1104703</v>
      </c>
    </row>
    <row r="45" spans="2:54" s="274" customFormat="1" hidden="1" x14ac:dyDescent="0.3">
      <c r="C45" s="271" t="s">
        <v>914</v>
      </c>
      <c r="D45" s="272"/>
      <c r="E45" s="285">
        <v>0</v>
      </c>
      <c r="F45" s="285">
        <v>0</v>
      </c>
      <c r="G45" s="285">
        <v>-116535784.77859999</v>
      </c>
      <c r="H45" s="285">
        <v>-123632813.394126</v>
      </c>
      <c r="I45" s="285">
        <v>-131162052.69776584</v>
      </c>
      <c r="J45" s="285">
        <v>-139149821.06945902</v>
      </c>
      <c r="K45" s="285">
        <v>-147624045.48304269</v>
      </c>
      <c r="L45" s="285">
        <v>-156614349.33641297</v>
      </c>
      <c r="M45" s="285">
        <v>-166152163.28700671</v>
      </c>
      <c r="N45" s="285">
        <v>-176270830.60528561</v>
      </c>
      <c r="O45" s="285">
        <v>-187005723.62470263</v>
      </c>
      <c r="P45" s="285">
        <v>-192615895.33344373</v>
      </c>
      <c r="Q45" s="285">
        <v>-198394372.19344702</v>
      </c>
      <c r="R45" s="285">
        <v>-204346203.3592504</v>
      </c>
      <c r="S45" s="285">
        <v>-221000418.93302935</v>
      </c>
      <c r="T45" s="285">
        <v>-227630431.50102025</v>
      </c>
      <c r="U45" s="285">
        <v>-234459344.44605082</v>
      </c>
      <c r="V45" s="285">
        <v>-241493124.77943236</v>
      </c>
      <c r="W45" s="285">
        <v>-248737918.52281532</v>
      </c>
      <c r="X45" s="285">
        <v>-269010058.88242477</v>
      </c>
      <c r="Y45" s="285">
        <v>-277080360.64889753</v>
      </c>
      <c r="Z45" s="285">
        <v>-285392771.46836442</v>
      </c>
      <c r="AA45" s="285">
        <v>-293954554.61241537</v>
      </c>
      <c r="AB45" s="285">
        <v>-302773191.25078785</v>
      </c>
      <c r="AC45" s="285">
        <v>-327449206.33772707</v>
      </c>
      <c r="AD45" s="285">
        <v>-337272682.52785885</v>
      </c>
      <c r="AE45" s="285">
        <v>-347390863.00369465</v>
      </c>
      <c r="AF45" s="285">
        <v>-357812588.8938055</v>
      </c>
      <c r="AG45" s="285">
        <v>-368546966.56061965</v>
      </c>
      <c r="AH45" s="285">
        <v>-398583544.33531016</v>
      </c>
      <c r="AI45" s="285">
        <v>-410541050.66536945</v>
      </c>
      <c r="AJ45" s="285">
        <v>-422857282.18533063</v>
      </c>
      <c r="AK45" s="285">
        <v>-435543000.65089041</v>
      </c>
      <c r="AL45" s="285">
        <v>-448609290.67041719</v>
      </c>
      <c r="AM45" s="285">
        <v>-485170947.8600561</v>
      </c>
      <c r="AN45" s="285">
        <v>-499726076.29585785</v>
      </c>
      <c r="AO45" s="285">
        <v>-514717858.58473355</v>
      </c>
      <c r="AP45" s="285">
        <v>-530159394.3422755</v>
      </c>
      <c r="AQ45" s="285">
        <v>-546064176.17254376</v>
      </c>
      <c r="AR45" s="285">
        <v>-590568406.53060627</v>
      </c>
      <c r="AS45" s="285">
        <v>-608285458.72652435</v>
      </c>
      <c r="AT45" s="285">
        <v>-626534022.48832011</v>
      </c>
      <c r="AU45" s="285">
        <v>-645330043.16296971</v>
      </c>
      <c r="AV45" s="285">
        <v>-664689944.4578588</v>
      </c>
      <c r="AW45" s="285">
        <v>-718862174.93117416</v>
      </c>
      <c r="AX45" s="285">
        <v>-740428040.17910945</v>
      </c>
      <c r="AY45" s="285">
        <v>-762640881.38448274</v>
      </c>
      <c r="AZ45" s="285">
        <v>-785520107.82601726</v>
      </c>
      <c r="BA45" s="274">
        <v>-809085711.06079769</v>
      </c>
      <c r="BB45" s="274">
        <v>-875026196.51225257</v>
      </c>
    </row>
    <row r="46" spans="2:54" s="274" customFormat="1" hidden="1" x14ac:dyDescent="0.3">
      <c r="C46" s="271" t="s">
        <v>915</v>
      </c>
      <c r="D46" s="272"/>
      <c r="E46" s="285">
        <v>0</v>
      </c>
      <c r="F46" s="285">
        <v>0</v>
      </c>
      <c r="G46" s="285">
        <v>-1379170000</v>
      </c>
      <c r="H46" s="285">
        <v>-764908900</v>
      </c>
      <c r="I46" s="285">
        <v>-811491852.00999999</v>
      </c>
      <c r="J46" s="285">
        <v>-860911705.79740894</v>
      </c>
      <c r="K46" s="285">
        <v>-913341228.68047118</v>
      </c>
      <c r="L46" s="285">
        <v>-968963709.50711191</v>
      </c>
      <c r="M46" s="285">
        <v>-1027973599.4160949</v>
      </c>
      <c r="N46" s="285">
        <v>-1090577191.6205351</v>
      </c>
      <c r="O46" s="285">
        <v>-1156993342.5902257</v>
      </c>
      <c r="P46" s="285">
        <v>-1191703142.8679326</v>
      </c>
      <c r="Q46" s="285">
        <v>-1227454237.1539705</v>
      </c>
      <c r="R46" s="285">
        <v>-1264277864.2685895</v>
      </c>
      <c r="S46" s="285">
        <v>-1367316510.2064798</v>
      </c>
      <c r="T46" s="285">
        <v>-1408336005.5126741</v>
      </c>
      <c r="U46" s="285">
        <v>-1450586085.6780541</v>
      </c>
      <c r="V46" s="285">
        <v>-1494103668.2483957</v>
      </c>
      <c r="W46" s="285">
        <v>-1538926778.2958477</v>
      </c>
      <c r="X46" s="285">
        <v>-1664349310.7269592</v>
      </c>
      <c r="Y46" s="285">
        <v>-1714279790.0487678</v>
      </c>
      <c r="Z46" s="285">
        <v>-1765708183.7502308</v>
      </c>
      <c r="AA46" s="285">
        <v>-1818679429.2627378</v>
      </c>
      <c r="AB46" s="285">
        <v>-1873239812.14062</v>
      </c>
      <c r="AC46" s="285">
        <v>-2025908856.8300803</v>
      </c>
      <c r="AD46" s="285">
        <v>-2086686122.5349827</v>
      </c>
      <c r="AE46" s="285">
        <v>-2149286706.2110324</v>
      </c>
      <c r="AF46" s="285">
        <v>-2213765307.3973632</v>
      </c>
      <c r="AG46" s="285">
        <v>-2280178266.6192842</v>
      </c>
      <c r="AH46" s="285">
        <v>-2466012795.3487558</v>
      </c>
      <c r="AI46" s="285">
        <v>-2539993179.2092185</v>
      </c>
      <c r="AJ46" s="285">
        <v>-2616192974.5854955</v>
      </c>
      <c r="AK46" s="285">
        <v>-2694678763.8230596</v>
      </c>
      <c r="AL46" s="285">
        <v>-2775519126.7377515</v>
      </c>
      <c r="AM46" s="285">
        <v>-3001723935.5668774</v>
      </c>
      <c r="AN46" s="285">
        <v>-3091775653.6338844</v>
      </c>
      <c r="AO46" s="285">
        <v>-3184528923.2429008</v>
      </c>
      <c r="AP46" s="285">
        <v>-3280064790.9401875</v>
      </c>
      <c r="AQ46" s="285">
        <v>-3378466734.6683931</v>
      </c>
      <c r="AR46" s="285">
        <v>-3653811773.5438681</v>
      </c>
      <c r="AS46" s="285">
        <v>-3763426126.7501831</v>
      </c>
      <c r="AT46" s="285">
        <v>-3876328910.5526891</v>
      </c>
      <c r="AU46" s="285">
        <v>-3992618777.8692698</v>
      </c>
      <c r="AV46" s="285">
        <v>-4112397341.205348</v>
      </c>
      <c r="AW46" s="285">
        <v>-4447557724.5135832</v>
      </c>
      <c r="AX46" s="285">
        <v>-4580984456.248991</v>
      </c>
      <c r="AY46" s="285">
        <v>-4718413989.9364605</v>
      </c>
      <c r="AZ46" s="285">
        <v>-4859966409.6345549</v>
      </c>
      <c r="BA46" s="274">
        <v>-5005765401.9235907</v>
      </c>
      <c r="BB46" s="274">
        <v>-5413735282.1803637</v>
      </c>
    </row>
    <row r="47" spans="2:54" s="274" customFormat="1" hidden="1" x14ac:dyDescent="0.3">
      <c r="C47" s="271" t="s">
        <v>916</v>
      </c>
      <c r="D47" s="272"/>
      <c r="E47" s="285">
        <v>0</v>
      </c>
      <c r="F47" s="285">
        <v>0</v>
      </c>
      <c r="G47" s="285">
        <v>0</v>
      </c>
      <c r="H47" s="285">
        <v>0</v>
      </c>
      <c r="I47" s="285">
        <v>0</v>
      </c>
      <c r="J47" s="285">
        <v>0</v>
      </c>
      <c r="K47" s="285">
        <v>0</v>
      </c>
      <c r="L47" s="285">
        <v>0</v>
      </c>
      <c r="M47" s="285">
        <v>0</v>
      </c>
      <c r="N47" s="285">
        <v>0</v>
      </c>
      <c r="O47" s="285">
        <v>0</v>
      </c>
      <c r="P47" s="285">
        <v>0</v>
      </c>
      <c r="Q47" s="285">
        <v>0</v>
      </c>
      <c r="R47" s="285">
        <v>0</v>
      </c>
      <c r="S47" s="285">
        <v>0</v>
      </c>
      <c r="T47" s="285">
        <v>0</v>
      </c>
      <c r="U47" s="285">
        <v>0</v>
      </c>
      <c r="V47" s="285">
        <v>0</v>
      </c>
      <c r="W47" s="285">
        <v>0</v>
      </c>
      <c r="X47" s="285">
        <v>0</v>
      </c>
      <c r="Y47" s="285">
        <v>0</v>
      </c>
      <c r="Z47" s="285">
        <v>0</v>
      </c>
      <c r="AA47" s="285">
        <v>0</v>
      </c>
      <c r="AB47" s="285">
        <v>0</v>
      </c>
      <c r="AC47" s="285">
        <v>0</v>
      </c>
      <c r="AD47" s="285">
        <v>0</v>
      </c>
      <c r="AE47" s="285">
        <v>0</v>
      </c>
      <c r="AF47" s="285">
        <v>0</v>
      </c>
      <c r="AG47" s="285">
        <v>0</v>
      </c>
      <c r="AH47" s="285">
        <v>0</v>
      </c>
      <c r="AI47" s="285">
        <v>0</v>
      </c>
      <c r="AJ47" s="285">
        <v>0</v>
      </c>
      <c r="AK47" s="285">
        <v>0</v>
      </c>
      <c r="AL47" s="285">
        <v>0</v>
      </c>
      <c r="AM47" s="285">
        <v>0</v>
      </c>
      <c r="AN47" s="285">
        <v>0</v>
      </c>
      <c r="AO47" s="285">
        <v>0</v>
      </c>
      <c r="AP47" s="285">
        <v>0</v>
      </c>
      <c r="AQ47" s="285">
        <v>0</v>
      </c>
      <c r="AR47" s="285">
        <v>0</v>
      </c>
      <c r="AS47" s="285">
        <v>0</v>
      </c>
      <c r="AT47" s="285">
        <v>0</v>
      </c>
      <c r="AU47" s="285">
        <v>0</v>
      </c>
      <c r="AV47" s="285">
        <v>0</v>
      </c>
      <c r="AW47" s="285">
        <v>0</v>
      </c>
      <c r="AX47" s="285">
        <v>0</v>
      </c>
      <c r="AY47" s="285">
        <v>0</v>
      </c>
      <c r="AZ47" s="285">
        <v>0</v>
      </c>
      <c r="BA47" s="274">
        <v>0</v>
      </c>
      <c r="BB47" s="274">
        <v>0</v>
      </c>
    </row>
    <row r="48" spans="2:54" hidden="1" x14ac:dyDescent="0.3"/>
    <row r="49" spans="3:4" hidden="1" x14ac:dyDescent="0.3"/>
    <row r="50" spans="3:4" ht="15" thickBot="1" x14ac:dyDescent="0.35"/>
    <row r="51" spans="3:4" x14ac:dyDescent="0.3">
      <c r="C51" s="269" t="s">
        <v>919</v>
      </c>
      <c r="D51" s="270"/>
    </row>
    <row r="52" spans="3:4" x14ac:dyDescent="0.3">
      <c r="C52" s="267" t="s">
        <v>879</v>
      </c>
      <c r="D52" s="287">
        <f>+'Perhitungan EIRR'!D198</f>
        <v>0.08</v>
      </c>
    </row>
    <row r="53" spans="3:4" x14ac:dyDescent="0.3">
      <c r="C53" s="267" t="s">
        <v>880</v>
      </c>
      <c r="D53" s="287">
        <f>+'Perhitungan EIRR'!D199</f>
        <v>0.11219999999999999</v>
      </c>
    </row>
    <row r="54" spans="3:4" x14ac:dyDescent="0.3">
      <c r="C54" s="267" t="s">
        <v>881</v>
      </c>
      <c r="D54" s="288">
        <f>+'Perhitungan EIRR'!D200</f>
        <v>-63125342746.474213</v>
      </c>
    </row>
    <row r="55" spans="3:4" x14ac:dyDescent="0.3">
      <c r="C55" s="267" t="s">
        <v>882</v>
      </c>
      <c r="D55" s="287">
        <f>+'Perhitungan EIRR'!D201</f>
        <v>1.9184640187702273E-2</v>
      </c>
    </row>
    <row r="56" spans="3:4" x14ac:dyDescent="0.3">
      <c r="C56" s="267" t="s">
        <v>883</v>
      </c>
      <c r="D56" s="287">
        <f>+'Perhitungan EIRR'!D202</f>
        <v>0.11573370869411237</v>
      </c>
    </row>
    <row r="57" spans="3:4" ht="15" thickBot="1" x14ac:dyDescent="0.35">
      <c r="C57" s="268" t="s">
        <v>884</v>
      </c>
      <c r="D57" s="289">
        <f>+'Perhitungan EIRR'!D203</f>
        <v>2476403845.1777568</v>
      </c>
    </row>
    <row r="59" spans="3:4" ht="15" thickBot="1" x14ac:dyDescent="0.35"/>
    <row r="60" spans="3:4" x14ac:dyDescent="0.3">
      <c r="C60" s="269" t="s">
        <v>920</v>
      </c>
      <c r="D60" s="270"/>
    </row>
    <row r="61" spans="3:4" x14ac:dyDescent="0.3">
      <c r="C61" s="267" t="s">
        <v>879</v>
      </c>
      <c r="D61" s="287">
        <f>+'Perhitungan EIRR'!D207</f>
        <v>0.08</v>
      </c>
    </row>
    <row r="62" spans="3:4" x14ac:dyDescent="0.3">
      <c r="C62" s="267" t="s">
        <v>880</v>
      </c>
      <c r="D62" s="287">
        <f>+'Perhitungan EIRR'!D208</f>
        <v>0.11219999999999999</v>
      </c>
    </row>
    <row r="63" spans="3:4" x14ac:dyDescent="0.3">
      <c r="C63" s="267" t="s">
        <v>881</v>
      </c>
      <c r="D63" s="288">
        <f>+'Perhitungan EIRR'!D209</f>
        <v>-60306274113.23468</v>
      </c>
    </row>
    <row r="64" spans="3:4" x14ac:dyDescent="0.3">
      <c r="C64" s="267" t="s">
        <v>882</v>
      </c>
      <c r="D64" s="287">
        <f>+'Perhitungan EIRR'!D210</f>
        <v>4.5450586469449439E-2</v>
      </c>
    </row>
    <row r="65" spans="3:4" x14ac:dyDescent="0.3">
      <c r="C65" s="267" t="s">
        <v>883</v>
      </c>
      <c r="D65" s="287">
        <f>+'Perhitungan EIRR'!D211</f>
        <v>0.12152892699201412</v>
      </c>
    </row>
    <row r="66" spans="3:4" ht="15" thickBot="1" x14ac:dyDescent="0.35">
      <c r="C66" s="268" t="s">
        <v>884</v>
      </c>
      <c r="D66" s="289">
        <f>+'Perhitungan EIRR'!D212</f>
        <v>8498518689.6195831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970"/>
  <sheetViews>
    <sheetView zoomScaleNormal="100" workbookViewId="0">
      <pane xSplit="3" ySplit="4" topLeftCell="D15" activePane="bottomRight" state="frozen"/>
      <selection activeCell="G28" sqref="G28"/>
      <selection pane="topRight" activeCell="G28" sqref="G28"/>
      <selection pane="bottomLeft" activeCell="G28" sqref="G28"/>
      <selection pane="bottomRight" activeCell="E29" sqref="E29"/>
    </sheetView>
  </sheetViews>
  <sheetFormatPr defaultColWidth="14.44140625" defaultRowHeight="15" customHeight="1" x14ac:dyDescent="0.3"/>
  <cols>
    <col min="1" max="1" width="8.6640625" customWidth="1"/>
    <col min="2" max="2" width="4.44140625" customWidth="1"/>
    <col min="3" max="3" width="56.33203125" customWidth="1"/>
    <col min="4" max="4" width="20.33203125" customWidth="1"/>
    <col min="5" max="8" width="17.109375" customWidth="1"/>
    <col min="9" max="20" width="16" customWidth="1"/>
    <col min="21" max="22" width="15" customWidth="1"/>
    <col min="23" max="33" width="15.44140625" customWidth="1"/>
    <col min="34" max="54" width="16.44140625" customWidth="1"/>
    <col min="55" max="55" width="8.6640625" customWidth="1"/>
  </cols>
  <sheetData>
    <row r="1" spans="1:55" ht="14.25" customHeight="1" x14ac:dyDescent="0.3">
      <c r="A1" s="48"/>
      <c r="B1" s="48"/>
      <c r="C1" s="48"/>
      <c r="D1" s="4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48"/>
    </row>
    <row r="2" spans="1:55" ht="14.25" customHeight="1" x14ac:dyDescent="0.3">
      <c r="A2" s="48"/>
      <c r="B2" s="48"/>
      <c r="C2" s="48"/>
      <c r="D2" s="4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48"/>
    </row>
    <row r="3" spans="1:55" ht="14.25" customHeight="1" x14ac:dyDescent="0.3">
      <c r="A3" s="48"/>
      <c r="B3" s="48"/>
      <c r="C3" s="48"/>
      <c r="D3" s="59">
        <v>0</v>
      </c>
      <c r="E3" s="60">
        <v>1</v>
      </c>
      <c r="F3" s="60">
        <v>2</v>
      </c>
      <c r="G3" s="60">
        <v>3</v>
      </c>
      <c r="H3" s="60">
        <v>4</v>
      </c>
      <c r="I3" s="60">
        <v>5</v>
      </c>
      <c r="J3" s="60">
        <v>6</v>
      </c>
      <c r="K3" s="60">
        <v>7</v>
      </c>
      <c r="L3" s="60">
        <v>8</v>
      </c>
      <c r="M3" s="60">
        <v>9</v>
      </c>
      <c r="N3" s="60">
        <v>10</v>
      </c>
      <c r="O3" s="60">
        <v>11</v>
      </c>
      <c r="P3" s="60">
        <v>12</v>
      </c>
      <c r="Q3" s="60">
        <v>13</v>
      </c>
      <c r="R3" s="60">
        <v>14</v>
      </c>
      <c r="S3" s="60">
        <v>15</v>
      </c>
      <c r="T3" s="60">
        <v>16</v>
      </c>
      <c r="U3" s="60">
        <v>17</v>
      </c>
      <c r="V3" s="60">
        <v>18</v>
      </c>
      <c r="W3" s="60">
        <v>19</v>
      </c>
      <c r="X3" s="60">
        <v>20</v>
      </c>
      <c r="Y3" s="60">
        <v>21</v>
      </c>
      <c r="Z3" s="60">
        <v>22</v>
      </c>
      <c r="AA3" s="60">
        <v>23</v>
      </c>
      <c r="AB3" s="60">
        <v>24</v>
      </c>
      <c r="AC3" s="60">
        <v>25</v>
      </c>
      <c r="AD3" s="60">
        <v>26</v>
      </c>
      <c r="AE3" s="60">
        <v>27</v>
      </c>
      <c r="AF3" s="60">
        <v>28</v>
      </c>
      <c r="AG3" s="60">
        <v>29</v>
      </c>
      <c r="AH3" s="60">
        <v>30</v>
      </c>
      <c r="AI3" s="60">
        <v>31</v>
      </c>
      <c r="AJ3" s="60">
        <v>32</v>
      </c>
      <c r="AK3" s="60">
        <v>33</v>
      </c>
      <c r="AL3" s="60">
        <v>34</v>
      </c>
      <c r="AM3" s="60">
        <v>35</v>
      </c>
      <c r="AN3" s="60">
        <v>36</v>
      </c>
      <c r="AO3" s="60">
        <v>37</v>
      </c>
      <c r="AP3" s="60">
        <v>38</v>
      </c>
      <c r="AQ3" s="60">
        <v>39</v>
      </c>
      <c r="AR3" s="60">
        <v>40</v>
      </c>
      <c r="AS3" s="60">
        <v>41</v>
      </c>
      <c r="AT3" s="60">
        <v>42</v>
      </c>
      <c r="AU3" s="60">
        <v>43</v>
      </c>
      <c r="AV3" s="60">
        <v>44</v>
      </c>
      <c r="AW3" s="60">
        <v>45</v>
      </c>
      <c r="AX3" s="60">
        <v>46</v>
      </c>
      <c r="AY3" s="60">
        <v>47</v>
      </c>
      <c r="AZ3" s="60">
        <v>48</v>
      </c>
      <c r="BA3" s="60">
        <v>49</v>
      </c>
      <c r="BB3" s="60">
        <v>50</v>
      </c>
      <c r="BC3" s="48"/>
    </row>
    <row r="4" spans="1:55" ht="14.25" customHeight="1" x14ac:dyDescent="0.3">
      <c r="A4" s="53"/>
      <c r="B4" s="53"/>
      <c r="C4" s="53"/>
      <c r="D4" s="172">
        <v>2021</v>
      </c>
      <c r="E4" s="172">
        <v>2022</v>
      </c>
      <c r="F4" s="172">
        <v>2023</v>
      </c>
      <c r="G4" s="172">
        <v>2024</v>
      </c>
      <c r="H4" s="172">
        <v>2025</v>
      </c>
      <c r="I4" s="172">
        <v>2026</v>
      </c>
      <c r="J4" s="172">
        <v>2027</v>
      </c>
      <c r="K4" s="172">
        <v>2028</v>
      </c>
      <c r="L4" s="172">
        <v>2029</v>
      </c>
      <c r="M4" s="172">
        <v>2030</v>
      </c>
      <c r="N4" s="172">
        <v>2031</v>
      </c>
      <c r="O4" s="172">
        <v>2032</v>
      </c>
      <c r="P4" s="172">
        <v>2033</v>
      </c>
      <c r="Q4" s="172">
        <v>2034</v>
      </c>
      <c r="R4" s="172">
        <v>2035</v>
      </c>
      <c r="S4" s="172">
        <v>2036</v>
      </c>
      <c r="T4" s="172">
        <v>2037</v>
      </c>
      <c r="U4" s="172">
        <v>2038</v>
      </c>
      <c r="V4" s="172">
        <v>2039</v>
      </c>
      <c r="W4" s="172">
        <v>2040</v>
      </c>
      <c r="X4" s="172">
        <v>2041</v>
      </c>
      <c r="Y4" s="172">
        <v>2042</v>
      </c>
      <c r="Z4" s="172">
        <v>2043</v>
      </c>
      <c r="AA4" s="172">
        <v>2044</v>
      </c>
      <c r="AB4" s="172">
        <v>2045</v>
      </c>
      <c r="AC4" s="172">
        <v>2046</v>
      </c>
      <c r="AD4" s="172">
        <v>2047</v>
      </c>
      <c r="AE4" s="172">
        <v>2048</v>
      </c>
      <c r="AF4" s="172">
        <v>2049</v>
      </c>
      <c r="AG4" s="172">
        <v>2050</v>
      </c>
      <c r="AH4" s="172">
        <v>2051</v>
      </c>
      <c r="AI4" s="172">
        <v>2052</v>
      </c>
      <c r="AJ4" s="172">
        <v>2053</v>
      </c>
      <c r="AK4" s="172">
        <v>2054</v>
      </c>
      <c r="AL4" s="172">
        <v>2055</v>
      </c>
      <c r="AM4" s="172">
        <v>2056</v>
      </c>
      <c r="AN4" s="172">
        <v>2057</v>
      </c>
      <c r="AO4" s="172">
        <v>2058</v>
      </c>
      <c r="AP4" s="172">
        <v>2059</v>
      </c>
      <c r="AQ4" s="172">
        <v>2060</v>
      </c>
      <c r="AR4" s="172">
        <v>2061</v>
      </c>
      <c r="AS4" s="172">
        <v>2062</v>
      </c>
      <c r="AT4" s="172">
        <v>2063</v>
      </c>
      <c r="AU4" s="172">
        <v>2064</v>
      </c>
      <c r="AV4" s="172">
        <v>2065</v>
      </c>
      <c r="AW4" s="172">
        <v>2066</v>
      </c>
      <c r="AX4" s="172">
        <v>2067</v>
      </c>
      <c r="AY4" s="172">
        <v>2068</v>
      </c>
      <c r="AZ4" s="172">
        <v>2069</v>
      </c>
      <c r="BA4" s="172">
        <v>2070</v>
      </c>
      <c r="BB4" s="172">
        <v>2071</v>
      </c>
      <c r="BC4" s="53"/>
    </row>
    <row r="5" spans="1:55" ht="14.25" customHeight="1" x14ac:dyDescent="0.3">
      <c r="A5" s="48"/>
      <c r="B5" s="51" t="s">
        <v>586</v>
      </c>
      <c r="C5" s="48"/>
      <c r="D5" s="4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48"/>
    </row>
    <row r="6" spans="1:55" ht="14.25" customHeight="1" x14ac:dyDescent="0.3">
      <c r="A6" s="48"/>
      <c r="B6" s="61" t="s">
        <v>523</v>
      </c>
      <c r="C6" s="16"/>
      <c r="D6" s="62">
        <f>-(Parameter!D4)</f>
        <v>-73292613826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48"/>
    </row>
    <row r="7" spans="1:55" ht="14.25" customHeight="1" x14ac:dyDescent="0.3">
      <c r="A7" s="48"/>
      <c r="B7" s="61" t="s">
        <v>524</v>
      </c>
      <c r="C7" s="16"/>
      <c r="D7" s="62">
        <f>-(Parameter!D5)</f>
        <v>-133416495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48"/>
    </row>
    <row r="8" spans="1:55" ht="14.25" customHeight="1" x14ac:dyDescent="0.3">
      <c r="A8" s="48"/>
      <c r="B8" s="61" t="s">
        <v>525</v>
      </c>
      <c r="C8" s="16"/>
      <c r="D8" s="62">
        <f>-(Parameter!D6)</f>
        <v>-10530563308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48"/>
    </row>
    <row r="9" spans="1:55" ht="14.25" customHeight="1" x14ac:dyDescent="0.3">
      <c r="A9" s="48"/>
      <c r="B9" s="61" t="s">
        <v>526</v>
      </c>
      <c r="C9" s="16"/>
      <c r="D9" s="62">
        <f>-(+Parameter!D7)</f>
        <v>-667909450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48"/>
    </row>
    <row r="10" spans="1:55" ht="14.25" customHeight="1" x14ac:dyDescent="0.3">
      <c r="A10" s="48"/>
      <c r="B10" s="61" t="s">
        <v>527</v>
      </c>
      <c r="C10" s="16"/>
      <c r="D10" s="62">
        <f>-(Parameter!D8)</f>
        <v>-167000000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48"/>
    </row>
    <row r="11" spans="1:55" ht="14.25" customHeight="1" x14ac:dyDescent="0.3">
      <c r="A11" s="48"/>
      <c r="B11" s="61" t="s">
        <v>528</v>
      </c>
      <c r="C11" s="16"/>
      <c r="D11" s="62">
        <f>-(Parameter!D9)</f>
        <v>-12000000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48"/>
    </row>
    <row r="12" spans="1:55" ht="14.25" customHeight="1" x14ac:dyDescent="0.3">
      <c r="A12" s="48"/>
      <c r="B12" s="61" t="s">
        <v>529</v>
      </c>
      <c r="C12" s="16"/>
      <c r="D12" s="62">
        <f>-(Parameter!D10)</f>
        <v>-7337386498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48"/>
    </row>
    <row r="13" spans="1:55" ht="14.25" customHeight="1" x14ac:dyDescent="0.3">
      <c r="A13" s="48"/>
      <c r="B13" s="61" t="s">
        <v>530</v>
      </c>
      <c r="C13" s="16"/>
      <c r="D13" s="62">
        <f>-(Parameter!D11)</f>
        <v>-5166771734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48"/>
    </row>
    <row r="14" spans="1:55" ht="14.25" customHeight="1" x14ac:dyDescent="0.3">
      <c r="A14" s="48"/>
      <c r="B14" s="61" t="s">
        <v>531</v>
      </c>
      <c r="C14" s="16"/>
      <c r="D14" s="62">
        <f>-(Parameter!D12)</f>
        <v>-92612000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48"/>
    </row>
    <row r="15" spans="1:55" ht="14.25" customHeight="1" x14ac:dyDescent="0.3">
      <c r="A15" s="48"/>
      <c r="B15" s="61" t="s">
        <v>532</v>
      </c>
      <c r="C15" s="16"/>
      <c r="D15" s="62">
        <f>-(Parameter!D13)</f>
        <v>-170000000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48"/>
    </row>
    <row r="16" spans="1:55" ht="14.25" customHeight="1" x14ac:dyDescent="0.3">
      <c r="A16" s="48"/>
      <c r="B16" s="48"/>
      <c r="C16" s="63" t="s">
        <v>587</v>
      </c>
      <c r="D16" s="64">
        <f>+SUM(D6:D15)</f>
        <v>-97570273311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48"/>
    </row>
    <row r="17" spans="1:55" ht="14.25" customHeight="1" x14ac:dyDescent="0.3">
      <c r="A17" s="48"/>
      <c r="B17" s="48"/>
      <c r="C17" s="48"/>
      <c r="D17" s="4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48"/>
    </row>
    <row r="18" spans="1:55" ht="14.25" customHeight="1" x14ac:dyDescent="0.3">
      <c r="A18" s="48"/>
      <c r="B18" s="51" t="s">
        <v>588</v>
      </c>
      <c r="C18" s="48"/>
      <c r="D18" s="4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48"/>
    </row>
    <row r="19" spans="1:55" ht="14.25" hidden="1" customHeight="1" x14ac:dyDescent="0.3">
      <c r="A19" s="66"/>
      <c r="B19" s="67"/>
      <c r="C19" s="66" t="s">
        <v>589</v>
      </c>
      <c r="D19" s="66"/>
      <c r="E19" s="66"/>
      <c r="F19" s="68">
        <v>0</v>
      </c>
      <c r="G19" s="68">
        <v>0</v>
      </c>
      <c r="H19" s="68">
        <v>0</v>
      </c>
      <c r="I19" s="68">
        <v>0.05</v>
      </c>
      <c r="J19" s="68">
        <v>0</v>
      </c>
      <c r="K19" s="68">
        <v>0</v>
      </c>
      <c r="L19" s="68">
        <v>0</v>
      </c>
      <c r="M19" s="68">
        <v>0</v>
      </c>
      <c r="N19" s="68">
        <v>0.05</v>
      </c>
      <c r="O19" s="68">
        <v>0</v>
      </c>
      <c r="P19" s="68">
        <v>0</v>
      </c>
      <c r="Q19" s="68">
        <v>0</v>
      </c>
      <c r="R19" s="68">
        <v>0</v>
      </c>
      <c r="S19" s="68">
        <v>0.05</v>
      </c>
      <c r="T19" s="68">
        <v>0</v>
      </c>
      <c r="U19" s="68">
        <v>0</v>
      </c>
      <c r="V19" s="68">
        <v>0</v>
      </c>
      <c r="W19" s="68">
        <v>0</v>
      </c>
      <c r="X19" s="68">
        <v>0.05</v>
      </c>
      <c r="Y19" s="68">
        <v>0</v>
      </c>
      <c r="Z19" s="68">
        <v>0</v>
      </c>
      <c r="AA19" s="68">
        <v>0</v>
      </c>
      <c r="AB19" s="68">
        <v>0</v>
      </c>
      <c r="AC19" s="68">
        <v>0.05</v>
      </c>
      <c r="AD19" s="68">
        <v>0</v>
      </c>
      <c r="AE19" s="68">
        <v>0</v>
      </c>
      <c r="AF19" s="68">
        <v>0</v>
      </c>
      <c r="AG19" s="68">
        <v>0</v>
      </c>
      <c r="AH19" s="68">
        <v>0.05</v>
      </c>
      <c r="AI19" s="68">
        <v>0</v>
      </c>
      <c r="AJ19" s="68">
        <v>0</v>
      </c>
      <c r="AK19" s="68">
        <v>0</v>
      </c>
      <c r="AL19" s="68">
        <v>0</v>
      </c>
      <c r="AM19" s="68">
        <v>0.05</v>
      </c>
      <c r="AN19" s="68">
        <v>0</v>
      </c>
      <c r="AO19" s="68">
        <v>0</v>
      </c>
      <c r="AP19" s="68">
        <v>0</v>
      </c>
      <c r="AQ19" s="68">
        <v>0</v>
      </c>
      <c r="AR19" s="68">
        <v>0.05</v>
      </c>
      <c r="AS19" s="68">
        <v>0</v>
      </c>
      <c r="AT19" s="68">
        <v>0</v>
      </c>
      <c r="AU19" s="68">
        <v>0</v>
      </c>
      <c r="AV19" s="68">
        <v>0</v>
      </c>
      <c r="AW19" s="68">
        <v>0.05</v>
      </c>
      <c r="AX19" s="68">
        <v>0</v>
      </c>
      <c r="AY19" s="68">
        <v>0</v>
      </c>
      <c r="AZ19" s="68">
        <v>0</v>
      </c>
      <c r="BA19" s="68">
        <v>0</v>
      </c>
      <c r="BB19" s="68">
        <v>0.05</v>
      </c>
      <c r="BC19" s="66"/>
    </row>
    <row r="20" spans="1:55" ht="14.25" customHeight="1" x14ac:dyDescent="0.3">
      <c r="A20" s="48"/>
      <c r="B20" s="48"/>
      <c r="C20" s="214" t="s">
        <v>590</v>
      </c>
      <c r="D20" s="48"/>
      <c r="E20" s="58">
        <f>IF(AND('Input &amp; Dashboard'!E18=0,'Input &amp; Dashboard'!E18=""),'Input &amp; Dashboard'!E27,'Input &amp; Dashboard'!E18)</f>
        <v>0</v>
      </c>
      <c r="F20" s="58">
        <f>IF(AND('Input &amp; Dashboard'!F18=0,'Input &amp; Dashboard'!F18=""),'Input &amp; Dashboard'!F27,'Input &amp; Dashboard'!F18)</f>
        <v>0</v>
      </c>
      <c r="G20" s="58">
        <f>IF(AND('Input &amp; Dashboard'!G18=0,'Input &amp; Dashboard'!G18=""),'Input &amp; Dashboard'!G27,'Input &amp; Dashboard'!G18)</f>
        <v>115341048</v>
      </c>
      <c r="H20" s="58">
        <f>IF(AND('Input &amp; Dashboard'!H18=0,'Input &amp; Dashboard'!H18=""),'Input &amp; Dashboard'!H27,'Input &amp; Dashboard'!H18)</f>
        <v>737590725</v>
      </c>
      <c r="I20" s="58">
        <f>IF(AND('Input &amp; Dashboard'!I18=0,'Input &amp; Dashboard'!I18=""),'Input &amp; Dashboard'!I27,'Input &amp; Dashboard'!I18)</f>
        <v>797704369.08749998</v>
      </c>
      <c r="J20" s="58">
        <f>IF(AND('Input &amp; Dashboard'!J18=0,'Input &amp; Dashboard'!J18=""),'Input &amp; Dashboard'!J27,'Input &amp; Dashboard'!J18)</f>
        <v>862717275.16813111</v>
      </c>
      <c r="K20" s="58">
        <f>IF(AND('Input &amp; Dashboard'!K18=0,'Input &amp; Dashboard'!K18=""),'Input &amp; Dashboard'!K27,'Input &amp; Dashboard'!K18)</f>
        <v>933028733.09433389</v>
      </c>
      <c r="L20" s="58">
        <f>IF(AND('Input &amp; Dashboard'!L18=0,'Input &amp; Dashboard'!L18=""),'Input &amp; Dashboard'!L27,'Input &amp; Dashboard'!L18)</f>
        <v>1009070573.9191167</v>
      </c>
      <c r="M20" s="58">
        <f>IF(AND('Input &amp; Dashboard'!M18=0,'Input &amp; Dashboard'!M18=""),'Input &amp; Dashboard'!M27,'Input &amp; Dashboard'!M18)</f>
        <v>1091309827.0869718</v>
      </c>
      <c r="N20" s="58">
        <f>IF(AND('Input &amp; Dashboard'!N18=0,'Input &amp; Dashboard'!N18=""),'Input &amp; Dashboard'!N27,'Input &amp; Dashboard'!N18)</f>
        <v>1180251577.01598</v>
      </c>
      <c r="O20" s="58">
        <f>IF(AND('Input &amp; Dashboard'!O18=0,'Input &amp; Dashboard'!O18=""),'Input &amp; Dashboard'!O27,'Input &amp; Dashboard'!O18)</f>
        <v>1276442082.0882862</v>
      </c>
      <c r="P20" s="58">
        <f>IF(AND('Input &amp; Dashboard'!P18=0,'Input &amp; Dashboard'!P18=""),'Input &amp; Dashboard'!P27,'Input &amp; Dashboard'!P18)</f>
        <v>1314735344.550935</v>
      </c>
      <c r="Q20" s="58">
        <f>IF(AND('Input &amp; Dashboard'!Q18=0,'Input &amp; Dashboard'!Q18=""),'Input &amp; Dashboard'!Q27,'Input &amp; Dashboard'!Q18)</f>
        <v>1354177404.8874629</v>
      </c>
      <c r="R20" s="58">
        <f>IF(AND('Input &amp; Dashboard'!R18=0,'Input &amp; Dashboard'!R18=""),'Input &amp; Dashboard'!R27,'Input &amp; Dashboard'!R18)</f>
        <v>1394802727.0340865</v>
      </c>
      <c r="S20" s="58">
        <f>IF(AND('Input &amp; Dashboard'!S18=0,'Input &amp; Dashboard'!S18=""),'Input &amp; Dashboard'!S27,'Input &amp; Dashboard'!S18)</f>
        <v>1508479149.287365</v>
      </c>
      <c r="T20" s="58">
        <f>IF(AND('Input &amp; Dashboard'!T18=0,'Input &amp; Dashboard'!T18=""),'Input &amp; Dashboard'!T27,'Input &amp; Dashboard'!T18)</f>
        <v>1553733523.765986</v>
      </c>
      <c r="U20" s="58">
        <f>IF(AND('Input &amp; Dashboard'!U18=0,'Input &amp; Dashboard'!U18=""),'Input &amp; Dashboard'!U27,'Input &amp; Dashboard'!U18)</f>
        <v>1600345529.4789653</v>
      </c>
      <c r="V20" s="58">
        <f>IF(AND('Input &amp; Dashboard'!V18=0,'Input &amp; Dashboard'!V18=""),'Input &amp; Dashboard'!V27,'Input &amp; Dashboard'!V18)</f>
        <v>1648355895.3633342</v>
      </c>
      <c r="W20" s="58">
        <f>IF(AND('Input &amp; Dashboard'!W18=0,'Input &amp; Dashboard'!W18=""),'Input &amp; Dashboard'!W27,'Input &amp; Dashboard'!W18)</f>
        <v>1697806572.2242343</v>
      </c>
      <c r="X20" s="58">
        <f>IF(AND('Input &amp; Dashboard'!X18=0,'Input &amp; Dashboard'!X18=""),'Input &amp; Dashboard'!X27,'Input &amp; Dashboard'!X18)</f>
        <v>1836177807.8605094</v>
      </c>
      <c r="Y20" s="58">
        <f>IF(AND('Input &amp; Dashboard'!Y18=0,'Input &amp; Dashboard'!Y18=""),'Input &amp; Dashboard'!Y27,'Input &amp; Dashboard'!Y18)</f>
        <v>1891263142.0963247</v>
      </c>
      <c r="Z20" s="58">
        <f>IF(AND('Input &amp; Dashboard'!Z18=0,'Input &amp; Dashboard'!Z18=""),'Input &amp; Dashboard'!Z27,'Input &amp; Dashboard'!Z18)</f>
        <v>1948001036.3592143</v>
      </c>
      <c r="AA20" s="58">
        <f>IF(AND('Input &amp; Dashboard'!AA18=0,'Input &amp; Dashboard'!AA18=""),'Input &amp; Dashboard'!AA27,'Input &amp; Dashboard'!AA18)</f>
        <v>2006441067.4499907</v>
      </c>
      <c r="AB20" s="58">
        <f>IF(AND('Input &amp; Dashboard'!AB18=0,'Input &amp; Dashboard'!AB18=""),'Input &amp; Dashboard'!AB27,'Input &amp; Dashboard'!AB18)</f>
        <v>2066634299.4734907</v>
      </c>
      <c r="AC20" s="58">
        <f>IF(AND('Input &amp; Dashboard'!AC18=0,'Input &amp; Dashboard'!AC18=""),'Input &amp; Dashboard'!AC27,'Input &amp; Dashboard'!AC18)</f>
        <v>2235064994.8805799</v>
      </c>
      <c r="AD20" s="58">
        <f>IF(AND('Input &amp; Dashboard'!AD18=0,'Input &amp; Dashboard'!AD18=""),'Input &amp; Dashboard'!AD27,'Input &amp; Dashboard'!AD18)</f>
        <v>2302116944.7269974</v>
      </c>
      <c r="AE20" s="58">
        <f>IF(AND('Input &amp; Dashboard'!AE18=0,'Input &amp; Dashboard'!AE18=""),'Input &amp; Dashboard'!AE27,'Input &amp; Dashboard'!AE18)</f>
        <v>2371180453.0688076</v>
      </c>
      <c r="AF20" s="58">
        <f>IF(AND('Input &amp; Dashboard'!AF18=0,'Input &amp; Dashboard'!AF18=""),'Input &amp; Dashboard'!AF27,'Input &amp; Dashboard'!AF18)</f>
        <v>2442315866.6608715</v>
      </c>
      <c r="AG20" s="58">
        <f>IF(AND('Input &amp; Dashboard'!AG18=0,'Input &amp; Dashboard'!AG18=""),'Input &amp; Dashboard'!AG27,'Input &amp; Dashboard'!AG18)</f>
        <v>2515585342.6606975</v>
      </c>
      <c r="AH20" s="58">
        <f>IF(AND('Input &amp; Dashboard'!AH18=0,'Input &amp; Dashboard'!AH18=""),'Input &amp; Dashboard'!AH27,'Input &amp; Dashboard'!AH18)</f>
        <v>2720605548.0875444</v>
      </c>
      <c r="AI20" s="58">
        <f>IF(AND('Input &amp; Dashboard'!AI18=0,'Input &amp; Dashboard'!AI18=""),'Input &amp; Dashboard'!AI27,'Input &amp; Dashboard'!AI18)</f>
        <v>2802223714.5301709</v>
      </c>
      <c r="AJ20" s="58">
        <f>IF(AND('Input &amp; Dashboard'!AJ18=0,'Input &amp; Dashboard'!AJ18=""),'Input &amp; Dashboard'!AJ27,'Input &amp; Dashboard'!AJ18)</f>
        <v>2886290425.9660764</v>
      </c>
      <c r="AK20" s="58">
        <f>IF(AND('Input &amp; Dashboard'!AK18=0,'Input &amp; Dashboard'!AK18=""),'Input &amp; Dashboard'!AK27,'Input &amp; Dashboard'!AK18)</f>
        <v>2972879138.7450581</v>
      </c>
      <c r="AL20" s="58">
        <f>IF(AND('Input &amp; Dashboard'!AL18=0,'Input &amp; Dashboard'!AL18=""),'Input &amp; Dashboard'!AL27,'Input &amp; Dashboard'!AL18)</f>
        <v>3062065512.9074097</v>
      </c>
      <c r="AM20" s="58">
        <f>IF(AND('Input &amp; Dashboard'!AM18=0,'Input &amp; Dashboard'!AM18=""),'Input &amp; Dashboard'!AM27,'Input &amp; Dashboard'!AM18)</f>
        <v>3311623852.2093635</v>
      </c>
      <c r="AN20" s="58">
        <f>IF(AND('Input &amp; Dashboard'!AN18=0,'Input &amp; Dashboard'!AN18=""),'Input &amp; Dashboard'!AN27,'Input &amp; Dashboard'!AN18)</f>
        <v>3410972567.7756448</v>
      </c>
      <c r="AO20" s="58">
        <f>IF(AND('Input &amp; Dashboard'!AO18=0,'Input &amp; Dashboard'!AO18=""),'Input &amp; Dashboard'!AO27,'Input &amp; Dashboard'!AO18)</f>
        <v>3513301744.8089142</v>
      </c>
      <c r="AP20" s="58">
        <f>IF(AND('Input &amp; Dashboard'!AP18=0,'Input &amp; Dashboard'!AP18=""),'Input &amp; Dashboard'!AP27,'Input &amp; Dashboard'!AP18)</f>
        <v>3618700797.1531811</v>
      </c>
      <c r="AQ20" s="58">
        <f>IF(AND('Input &amp; Dashboard'!AQ18=0,'Input &amp; Dashboard'!AQ18=""),'Input &amp; Dashboard'!AQ27,'Input &amp; Dashboard'!AQ18)</f>
        <v>3727261821.0677767</v>
      </c>
      <c r="AR20" s="58">
        <f>IF(AND('Input &amp; Dashboard'!AR18=0,'Input &amp; Dashboard'!AR18=""),'Input &amp; Dashboard'!AR27,'Input &amp; Dashboard'!AR18)</f>
        <v>4031033659.4848013</v>
      </c>
      <c r="AS20" s="58">
        <f>IF(AND('Input &amp; Dashboard'!AS18=0,'Input &amp; Dashboard'!AS18=""),'Input &amp; Dashboard'!AS27,'Input &amp; Dashboard'!AS18)</f>
        <v>4151964669.2693443</v>
      </c>
      <c r="AT20" s="58">
        <f>IF(AND('Input &amp; Dashboard'!AT18=0,'Input &amp; Dashboard'!AT18=""),'Input &amp; Dashboard'!AT27,'Input &amp; Dashboard'!AT18)</f>
        <v>4276523609.347425</v>
      </c>
      <c r="AU20" s="58">
        <f>IF(AND('Input &amp; Dashboard'!AU18=0,'Input &amp; Dashboard'!AU18=""),'Input &amp; Dashboard'!AU27,'Input &amp; Dashboard'!AU18)</f>
        <v>4404819317.6278486</v>
      </c>
      <c r="AV20" s="58">
        <f>IF(AND('Input &amp; Dashboard'!AV18=0,'Input &amp; Dashboard'!AV18=""),'Input &amp; Dashboard'!AV27,'Input &amp; Dashboard'!AV18)</f>
        <v>4536963897.1566839</v>
      </c>
      <c r="AW20" s="58">
        <f>IF(AND('Input &amp; Dashboard'!AW18=0,'Input &amp; Dashboard'!AW18=""),'Input &amp; Dashboard'!AW27,'Input &amp; Dashboard'!AW18)</f>
        <v>4906726454.7749529</v>
      </c>
      <c r="AX20" s="58">
        <f>IF(AND('Input &amp; Dashboard'!AX18=0,'Input &amp; Dashboard'!AX18=""),'Input &amp; Dashboard'!AX27,'Input &amp; Dashboard'!AX18)</f>
        <v>5053928248.4182014</v>
      </c>
      <c r="AY20" s="58">
        <f>IF(AND('Input &amp; Dashboard'!AY18=0,'Input &amp; Dashboard'!AY18=""),'Input &amp; Dashboard'!AY27,'Input &amp; Dashboard'!AY18)</f>
        <v>5205546095.8707476</v>
      </c>
      <c r="AZ20" s="58">
        <f>IF(AND('Input &amp; Dashboard'!AZ18=0,'Input &amp; Dashboard'!AZ18=""),'Input &amp; Dashboard'!AZ27,'Input &amp; Dashboard'!AZ18)</f>
        <v>5361712478.746871</v>
      </c>
      <c r="BA20" s="58">
        <f>IF(AND('Input &amp; Dashboard'!BA18=0,'Input &amp; Dashboard'!BA18=""),'Input &amp; Dashboard'!BA27,'Input &amp; Dashboard'!BA18)</f>
        <v>5522563853.1092768</v>
      </c>
      <c r="BB20" s="58">
        <f>IF(AND('Input &amp; Dashboard'!BB18=0,'Input &amp; Dashboard'!BB18=""),'Input &amp; Dashboard'!BB27,'Input &amp; Dashboard'!BB18)</f>
        <v>5972652807.137682</v>
      </c>
      <c r="BC20" s="48"/>
    </row>
    <row r="21" spans="1:55" ht="14.25" customHeight="1" x14ac:dyDescent="0.3">
      <c r="A21" s="48"/>
      <c r="B21" s="48"/>
      <c r="C21" s="214" t="s">
        <v>591</v>
      </c>
      <c r="D21" s="48"/>
      <c r="E21" s="58">
        <f>IF(AND('Input &amp; Dashboard'!E19=0,'Input &amp; Dashboard'!E19=""),'Input &amp; Dashboard'!E28,'Input &amp; Dashboard'!E19)</f>
        <v>0</v>
      </c>
      <c r="F21" s="58">
        <f>IF(AND('Input &amp; Dashboard'!F19=0,'Input &amp; Dashboard'!F19=""),'Input &amp; Dashboard'!F28,'Input &amp; Dashboard'!F19)</f>
        <v>0</v>
      </c>
      <c r="G21" s="58">
        <f>IF(AND('Input &amp; Dashboard'!G19=0,'Input &amp; Dashboard'!G19=""),'Input &amp; Dashboard'!G28,'Input &amp; Dashboard'!G19)</f>
        <v>489042012.09999996</v>
      </c>
      <c r="H21" s="58">
        <f>IF(AND('Input &amp; Dashboard'!H19=0,'Input &amp; Dashboard'!H19=""),'Input &amp; Dashboard'!H28,'Input &amp; Dashboard'!H19)</f>
        <v>529972595</v>
      </c>
      <c r="I21" s="58">
        <f>IF(AND('Input &amp; Dashboard'!I19=0,'Input &amp; Dashboard'!I19=""),'Input &amp; Dashboard'!I28,'Input &amp; Dashboard'!I19)</f>
        <v>573165361.49249995</v>
      </c>
      <c r="J21" s="58">
        <f>IF(AND('Input &amp; Dashboard'!J19=0,'Input &amp; Dashboard'!J19=""),'Input &amp; Dashboard'!J28,'Input &amp; Dashboard'!J19)</f>
        <v>619878338.45413864</v>
      </c>
      <c r="K21" s="58">
        <f>IF(AND('Input &amp; Dashboard'!K19=0,'Input &amp; Dashboard'!K19=""),'Input &amp; Dashboard'!K28,'Input &amp; Dashboard'!K19)</f>
        <v>670398423.03815103</v>
      </c>
      <c r="L21" s="58">
        <f>IF(AND('Input &amp; Dashboard'!L19=0,'Input &amp; Dashboard'!L19=""),'Input &amp; Dashboard'!L28,'Input &amp; Dashboard'!L19)</f>
        <v>725035894.20829189</v>
      </c>
      <c r="M21" s="58">
        <f>IF(AND('Input &amp; Dashboard'!M19=0,'Input &amp; Dashboard'!M19=""),'Input &amp; Dashboard'!M28,'Input &amp; Dashboard'!M19)</f>
        <v>784126320.15631413</v>
      </c>
      <c r="N21" s="58">
        <f>IF(AND('Input &amp; Dashboard'!N19=0,'Input &amp; Dashboard'!N19=""),'Input &amp; Dashboard'!N28,'Input &amp; Dashboard'!N19)</f>
        <v>848032614.07475793</v>
      </c>
      <c r="O21" s="58">
        <f>IF(AND('Input &amp; Dashboard'!O19=0,'Input &amp; Dashboard'!O19=""),'Input &amp; Dashboard'!O28,'Input &amp; Dashboard'!O19)</f>
        <v>917147273.12978792</v>
      </c>
      <c r="P21" s="58">
        <f>IF(AND('Input &amp; Dashboard'!P19=0,'Input &amp; Dashboard'!P19=""),'Input &amp; Dashboard'!P28,'Input &amp; Dashboard'!P19)</f>
        <v>944661691.32368159</v>
      </c>
      <c r="Q21" s="58">
        <f>IF(AND('Input &amp; Dashboard'!Q19=0,'Input &amp; Dashboard'!Q19=""),'Input &amp; Dashboard'!Q28,'Input &amp; Dashboard'!Q19)</f>
        <v>973001542.06339192</v>
      </c>
      <c r="R21" s="58">
        <f>IF(AND('Input &amp; Dashboard'!R19=0,'Input &amp; Dashboard'!R19=""),'Input &amp; Dashboard'!R28,'Input &amp; Dashboard'!R19)</f>
        <v>1002191588.3252937</v>
      </c>
      <c r="S21" s="58">
        <f>IF(AND('Input &amp; Dashboard'!S19=0,'Input &amp; Dashboard'!S19=""),'Input &amp; Dashboard'!S28,'Input &amp; Dashboard'!S19)</f>
        <v>1083870202.7738051</v>
      </c>
      <c r="T21" s="58">
        <f>IF(AND('Input &amp; Dashboard'!T19=0,'Input &amp; Dashboard'!T19=""),'Input &amp; Dashboard'!T28,'Input &amp; Dashboard'!T19)</f>
        <v>1116386308.8570194</v>
      </c>
      <c r="U21" s="58">
        <f>IF(AND('Input &amp; Dashboard'!U19=0,'Input &amp; Dashboard'!U19=""),'Input &amp; Dashboard'!U28,'Input &amp; Dashboard'!U19)</f>
        <v>1149877898.1227298</v>
      </c>
      <c r="V21" s="58">
        <f>IF(AND('Input &amp; Dashboard'!V19=0,'Input &amp; Dashboard'!V19=""),'Input &amp; Dashboard'!V28,'Input &amp; Dashboard'!V19)</f>
        <v>1184374235.0664117</v>
      </c>
      <c r="W21" s="58">
        <f>IF(AND('Input &amp; Dashboard'!W19=0,'Input &amp; Dashboard'!W19=""),'Input &amp; Dashboard'!W28,'Input &amp; Dashboard'!W19)</f>
        <v>1219905462.1184039</v>
      </c>
      <c r="X21" s="58">
        <f>IF(AND('Input &amp; Dashboard'!X19=0,'Input &amp; Dashboard'!X19=""),'Input &amp; Dashboard'!X28,'Input &amp; Dashboard'!X19)</f>
        <v>1319327757.281054</v>
      </c>
      <c r="Y21" s="58">
        <f>IF(AND('Input &amp; Dashboard'!Y19=0,'Input &amp; Dashboard'!Y19=""),'Input &amp; Dashboard'!Y28,'Input &amp; Dashboard'!Y19)</f>
        <v>1358907589.9994855</v>
      </c>
      <c r="Z21" s="58">
        <f>IF(AND('Input &amp; Dashboard'!Z19=0,'Input &amp; Dashboard'!Z19=""),'Input &amp; Dashboard'!Z28,'Input &amp; Dashboard'!Z19)</f>
        <v>1399674817.69947</v>
      </c>
      <c r="AA21" s="58">
        <f>IF(AND('Input &amp; Dashboard'!AA19=0,'Input &amp; Dashboard'!AA19=""),'Input &amp; Dashboard'!AA28,'Input &amp; Dashboard'!AA19)</f>
        <v>1441665062.2304542</v>
      </c>
      <c r="AB21" s="58">
        <f>IF(AND('Input &amp; Dashboard'!AB19=0,'Input &amp; Dashboard'!AB19=""),'Input &amp; Dashboard'!AB28,'Input &amp; Dashboard'!AB19)</f>
        <v>1484915014.097368</v>
      </c>
      <c r="AC21" s="58">
        <f>IF(AND('Input &amp; Dashboard'!AC19=0,'Input &amp; Dashboard'!AC19=""),'Input &amp; Dashboard'!AC28,'Input &amp; Dashboard'!AC19)</f>
        <v>1605935587.7463033</v>
      </c>
      <c r="AD21" s="58">
        <f>IF(AND('Input &amp; Dashboard'!AD19=0,'Input &amp; Dashboard'!AD19=""),'Input &amp; Dashboard'!AD28,'Input &amp; Dashboard'!AD19)</f>
        <v>1654113655.3786924</v>
      </c>
      <c r="AE21" s="58">
        <f>IF(AND('Input &amp; Dashboard'!AE19=0,'Input &amp; Dashboard'!AE19=""),'Input &amp; Dashboard'!AE28,'Input &amp; Dashboard'!AE19)</f>
        <v>1703737065.0400534</v>
      </c>
      <c r="AF21" s="58">
        <f>IF(AND('Input &amp; Dashboard'!AF19=0,'Input &amp; Dashboard'!AF19=""),'Input &amp; Dashboard'!AF28,'Input &amp; Dashboard'!AF19)</f>
        <v>1754849176.9912548</v>
      </c>
      <c r="AG21" s="58">
        <f>IF(AND('Input &amp; Dashboard'!AG19=0,'Input &amp; Dashboard'!AG19=""),'Input &amp; Dashboard'!AG28,'Input &amp; Dashboard'!AG19)</f>
        <v>1807494652.3009925</v>
      </c>
      <c r="AH21" s="58">
        <f>IF(AND('Input &amp; Dashboard'!AH19=0,'Input &amp; Dashboard'!AH19=""),'Input &amp; Dashboard'!AH28,'Input &amp; Dashboard'!AH19)</f>
        <v>1954805466.4635231</v>
      </c>
      <c r="AI21" s="58">
        <f>IF(AND('Input &amp; Dashboard'!AI19=0,'Input &amp; Dashboard'!AI19=""),'Input &amp; Dashboard'!AI28,'Input &amp; Dashboard'!AI19)</f>
        <v>2013449630.4574289</v>
      </c>
      <c r="AJ21" s="58">
        <f>IF(AND('Input &amp; Dashboard'!AJ19=0,'Input &amp; Dashboard'!AJ19=""),'Input &amp; Dashboard'!AJ28,'Input &amp; Dashboard'!AJ19)</f>
        <v>2073853119.3711522</v>
      </c>
      <c r="AK21" s="58">
        <f>IF(AND('Input &amp; Dashboard'!AK19=0,'Input &amp; Dashboard'!AK19=""),'Input &amp; Dashboard'!AK28,'Input &amp; Dashboard'!AK19)</f>
        <v>2136068712.9522862</v>
      </c>
      <c r="AL21" s="58">
        <f>IF(AND('Input &amp; Dashboard'!AL19=0,'Input &amp; Dashboard'!AL19=""),'Input &amp; Dashboard'!AL28,'Input &amp; Dashboard'!AL19)</f>
        <v>2200150774.3408551</v>
      </c>
      <c r="AM21" s="58">
        <f>IF(AND('Input &amp; Dashboard'!AM19=0,'Input &amp; Dashboard'!AM19=""),'Input &amp; Dashboard'!AM28,'Input &amp; Dashboard'!AM19)</f>
        <v>2379463062.4496346</v>
      </c>
      <c r="AN21" s="58">
        <f>IF(AND('Input &amp; Dashboard'!AN19=0,'Input &amp; Dashboard'!AN19=""),'Input &amp; Dashboard'!AN28,'Input &amp; Dashboard'!AN19)</f>
        <v>2450846954.3231239</v>
      </c>
      <c r="AO21" s="58">
        <f>IF(AND('Input &amp; Dashboard'!AO19=0,'Input &amp; Dashboard'!AO19=""),'Input &amp; Dashboard'!AO28,'Input &amp; Dashboard'!AO19)</f>
        <v>2524372362.9528174</v>
      </c>
      <c r="AP21" s="58">
        <f>IF(AND('Input &amp; Dashboard'!AP19=0,'Input &amp; Dashboard'!AP19=""),'Input &amp; Dashboard'!AP28,'Input &amp; Dashboard'!AP19)</f>
        <v>2600103533.8414016</v>
      </c>
      <c r="AQ21" s="58">
        <f>IF(AND('Input &amp; Dashboard'!AQ19=0,'Input &amp; Dashboard'!AQ19=""),'Input &amp; Dashboard'!AQ28,'Input &amp; Dashboard'!AQ19)</f>
        <v>2678106639.8566437</v>
      </c>
      <c r="AR21" s="58">
        <f>IF(AND('Input &amp; Dashboard'!AR19=0,'Input &amp; Dashboard'!AR19=""),'Input &amp; Dashboard'!AR28,'Input &amp; Dashboard'!AR19)</f>
        <v>2896372331.0049605</v>
      </c>
      <c r="AS21" s="58">
        <f>IF(AND('Input &amp; Dashboard'!AS19=0,'Input &amp; Dashboard'!AS19=""),'Input &amp; Dashboard'!AS28,'Input &amp; Dashboard'!AS19)</f>
        <v>2983263500.9351091</v>
      </c>
      <c r="AT21" s="58">
        <f>IF(AND('Input &amp; Dashboard'!AT19=0,'Input &amp; Dashboard'!AT19=""),'Input &amp; Dashboard'!AT28,'Input &amp; Dashboard'!AT19)</f>
        <v>3072761405.9631624</v>
      </c>
      <c r="AU21" s="58">
        <f>IF(AND('Input &amp; Dashboard'!AU19=0,'Input &amp; Dashboard'!AU19=""),'Input &amp; Dashboard'!AU28,'Input &amp; Dashboard'!AU19)</f>
        <v>3164944248.1420574</v>
      </c>
      <c r="AV21" s="58">
        <f>IF(AND('Input &amp; Dashboard'!AV19=0,'Input &amp; Dashboard'!AV19=""),'Input &amp; Dashboard'!AV28,'Input &amp; Dashboard'!AV19)</f>
        <v>3259892575.586319</v>
      </c>
      <c r="AW21" s="58">
        <f>IF(AND('Input &amp; Dashboard'!AW19=0,'Input &amp; Dashboard'!AW19=""),'Input &amp; Dashboard'!AW28,'Input &amp; Dashboard'!AW19)</f>
        <v>3525573820.496604</v>
      </c>
      <c r="AX21" s="58">
        <f>IF(AND('Input &amp; Dashboard'!AX19=0,'Input &amp; Dashboard'!AX19=""),'Input &amp; Dashboard'!AX28,'Input &amp; Dashboard'!AX19)</f>
        <v>3631341035.1115022</v>
      </c>
      <c r="AY21" s="58">
        <f>IF(AND('Input &amp; Dashboard'!AY19=0,'Input &amp; Dashboard'!AY19=""),'Input &amp; Dashboard'!AY28,'Input &amp; Dashboard'!AY19)</f>
        <v>3740281266.1648474</v>
      </c>
      <c r="AZ21" s="58">
        <f>IF(AND('Input &amp; Dashboard'!AZ19=0,'Input &amp; Dashboard'!AZ19=""),'Input &amp; Dashboard'!AZ28,'Input &amp; Dashboard'!AZ19)</f>
        <v>3852489704.1497931</v>
      </c>
      <c r="BA21" s="58">
        <f>IF(AND('Input &amp; Dashboard'!BA19=0,'Input &amp; Dashboard'!BA19=""),'Input &amp; Dashboard'!BA28,'Input &amp; Dashboard'!BA19)</f>
        <v>3968064395.2742863</v>
      </c>
      <c r="BB21" s="58">
        <f>IF(AND('Input &amp; Dashboard'!BB19=0,'Input &amp; Dashboard'!BB19=""),'Input &amp; Dashboard'!BB28,'Input &amp; Dashboard'!BB19)</f>
        <v>4291461643.48914</v>
      </c>
      <c r="BC21" s="48"/>
    </row>
    <row r="22" spans="1:55" ht="14.25" customHeight="1" x14ac:dyDescent="0.3">
      <c r="A22" s="48"/>
      <c r="B22" s="48"/>
      <c r="C22" s="214" t="s">
        <v>592</v>
      </c>
      <c r="D22" s="48"/>
      <c r="E22" s="58">
        <f>IF(AND('Input &amp; Dashboard'!E20=0,'Input &amp; Dashboard'!E20=""),'Input &amp; Dashboard'!E29,'Input &amp; Dashboard'!E20)</f>
        <v>0</v>
      </c>
      <c r="F22" s="58">
        <f>IF(AND('Input &amp; Dashboard'!F20=0,'Input &amp; Dashboard'!F20=""),'Input &amp; Dashboard'!F29,'Input &amp; Dashboard'!F20)</f>
        <v>0</v>
      </c>
      <c r="G22" s="58">
        <f>IF(AND('Input &amp; Dashboard'!G20=0,'Input &amp; Dashboard'!G20=""),'Input &amp; Dashboard'!G29,'Input &amp; Dashboard'!G20)</f>
        <v>425789562.75</v>
      </c>
      <c r="H22" s="58">
        <f>IF(AND('Input &amp; Dashboard'!H20=0,'Input &amp; Dashboard'!H20=""),'Input &amp; Dashboard'!H29,'Input &amp; Dashboard'!H20)</f>
        <v>131127240</v>
      </c>
      <c r="I22" s="58">
        <f>IF(AND('Input &amp; Dashboard'!I20=0,'Input &amp; Dashboard'!I20=""),'Input &amp; Dashboard'!I29,'Input &amp; Dashboard'!I20)</f>
        <v>141814110.06</v>
      </c>
      <c r="J22" s="58">
        <f>IF(AND('Input &amp; Dashboard'!J20=0,'Input &amp; Dashboard'!J20=""),'Input &amp; Dashboard'!J29,'Input &amp; Dashboard'!J20)</f>
        <v>153371960.02988997</v>
      </c>
      <c r="K22" s="58">
        <f>IF(AND('Input &amp; Dashboard'!K20=0,'Input &amp; Dashboard'!K20=""),'Input &amp; Dashboard'!K29,'Input &amp; Dashboard'!K20)</f>
        <v>165871774.77232602</v>
      </c>
      <c r="L22" s="58">
        <f>IF(AND('Input &amp; Dashboard'!L20=0,'Input &amp; Dashboard'!L20=""),'Input &amp; Dashboard'!L29,'Input &amp; Dashboard'!L20)</f>
        <v>179390324.41627061</v>
      </c>
      <c r="M22" s="58">
        <f>IF(AND('Input &amp; Dashboard'!M20=0,'Input &amp; Dashboard'!M20=""),'Input &amp; Dashboard'!M29,'Input &amp; Dashboard'!M20)</f>
        <v>194010635.22281161</v>
      </c>
      <c r="N22" s="58">
        <f>IF(AND('Input &amp; Dashboard'!N20=0,'Input &amp; Dashboard'!N20=""),'Input &amp; Dashboard'!N29,'Input &amp; Dashboard'!N20)</f>
        <v>209822502.84157333</v>
      </c>
      <c r="O22" s="58">
        <f>IF(AND('Input &amp; Dashboard'!O20=0,'Input &amp; Dashboard'!O20=""),'Input &amp; Dashboard'!O29,'Input &amp; Dashboard'!O20)</f>
        <v>226923037.02474901</v>
      </c>
      <c r="P22" s="58">
        <f>IF(AND('Input &amp; Dashboard'!P20=0,'Input &amp; Dashboard'!P20=""),'Input &amp; Dashboard'!P29,'Input &amp; Dashboard'!P20)</f>
        <v>233730728.13549146</v>
      </c>
      <c r="Q22" s="58">
        <f>IF(AND('Input &amp; Dashboard'!Q20=0,'Input &amp; Dashboard'!Q20=""),'Input &amp; Dashboard'!Q29,'Input &amp; Dashboard'!Q20)</f>
        <v>240742649.97955617</v>
      </c>
      <c r="R22" s="58">
        <f>IF(AND('Input &amp; Dashboard'!R20=0,'Input &amp; Dashboard'!R20=""),'Input &amp; Dashboard'!R29,'Input &amp; Dashboard'!R20)</f>
        <v>247964929.47894287</v>
      </c>
      <c r="S22" s="58">
        <f>IF(AND('Input &amp; Dashboard'!S20=0,'Input &amp; Dashboard'!S20=""),'Input &amp; Dashboard'!S29,'Input &amp; Dashboard'!S20)</f>
        <v>268174071.23147675</v>
      </c>
      <c r="T22" s="58">
        <f>IF(AND('Input &amp; Dashboard'!T20=0,'Input &amp; Dashboard'!T20=""),'Input &amp; Dashboard'!T29,'Input &amp; Dashboard'!T20)</f>
        <v>276219293.36842108</v>
      </c>
      <c r="U22" s="58">
        <f>IF(AND('Input &amp; Dashboard'!U20=0,'Input &amp; Dashboard'!U20=""),'Input &amp; Dashboard'!U29,'Input &amp; Dashboard'!U20)</f>
        <v>284505872.16947365</v>
      </c>
      <c r="V22" s="58">
        <f>IF(AND('Input &amp; Dashboard'!V20=0,'Input &amp; Dashboard'!V20=""),'Input &amp; Dashboard'!V29,'Input &amp; Dashboard'!V20)</f>
        <v>293041048.33455783</v>
      </c>
      <c r="W22" s="58">
        <f>IF(AND('Input &amp; Dashboard'!W20=0,'Input &amp; Dashboard'!W20=""),'Input &amp; Dashboard'!W29,'Input &amp; Dashboard'!W20)</f>
        <v>301832279.7845946</v>
      </c>
      <c r="X22" s="58">
        <f>IF(AND('Input &amp; Dashboard'!X20=0,'Input &amp; Dashboard'!X20=""),'Input &amp; Dashboard'!X29,'Input &amp; Dashboard'!X20)</f>
        <v>326431610.58703905</v>
      </c>
      <c r="Y22" s="58">
        <f>IF(AND('Input &amp; Dashboard'!Y20=0,'Input &amp; Dashboard'!Y20=""),'Input &amp; Dashboard'!Y29,'Input &amp; Dashboard'!Y20)</f>
        <v>336224558.90465021</v>
      </c>
      <c r="Z22" s="58">
        <f>IF(AND('Input &amp; Dashboard'!Z20=0,'Input &amp; Dashboard'!Z20=""),'Input &amp; Dashboard'!Z29,'Input &amp; Dashboard'!Z20)</f>
        <v>346311295.67178971</v>
      </c>
      <c r="AA22" s="58">
        <f>IF(AND('Input &amp; Dashboard'!AA20=0,'Input &amp; Dashboard'!AA20=""),'Input &amp; Dashboard'!AA29,'Input &amp; Dashboard'!AA20)</f>
        <v>356700634.54194343</v>
      </c>
      <c r="AB22" s="58">
        <f>IF(AND('Input &amp; Dashboard'!AB20=0,'Input &amp; Dashboard'!AB20=""),'Input &amp; Dashboard'!AB29,'Input &amp; Dashboard'!AB20)</f>
        <v>367401653.57820177</v>
      </c>
      <c r="AC22" s="58">
        <f>IF(AND('Input &amp; Dashboard'!AC20=0,'Input &amp; Dashboard'!AC20=""),'Input &amp; Dashboard'!AC29,'Input &amp; Dashboard'!AC20)</f>
        <v>397344888.34482515</v>
      </c>
      <c r="AD22" s="58">
        <f>IF(AND('Input &amp; Dashboard'!AD20=0,'Input &amp; Dashboard'!AD20=""),'Input &amp; Dashboard'!AD29,'Input &amp; Dashboard'!AD20)</f>
        <v>409265234.99516994</v>
      </c>
      <c r="AE22" s="58">
        <f>IF(AND('Input &amp; Dashboard'!AE20=0,'Input &amp; Dashboard'!AE20=""),'Input &amp; Dashboard'!AE29,'Input &amp; Dashboard'!AE20)</f>
        <v>421543192.04502505</v>
      </c>
      <c r="AF22" s="58">
        <f>IF(AND('Input &amp; Dashboard'!AF20=0,'Input &amp; Dashboard'!AF20=""),'Input &amp; Dashboard'!AF29,'Input &amp; Dashboard'!AF20)</f>
        <v>434189487.8063758</v>
      </c>
      <c r="AG22" s="58">
        <f>IF(AND('Input &amp; Dashboard'!AG20=0,'Input &amp; Dashboard'!AG20=""),'Input &amp; Dashboard'!AG29,'Input &amp; Dashboard'!AG20)</f>
        <v>447215172.44056708</v>
      </c>
      <c r="AH22" s="58">
        <f>IF(AND('Input &amp; Dashboard'!AH20=0,'Input &amp; Dashboard'!AH20=""),'Input &amp; Dashboard'!AH29,'Input &amp; Dashboard'!AH20)</f>
        <v>483663208.99447328</v>
      </c>
      <c r="AI22" s="58">
        <f>IF(AND('Input &amp; Dashboard'!AI20=0,'Input &amp; Dashboard'!AI20=""),'Input &amp; Dashboard'!AI29,'Input &amp; Dashboard'!AI20)</f>
        <v>498173105.26430744</v>
      </c>
      <c r="AJ22" s="58">
        <f>IF(AND('Input &amp; Dashboard'!AJ20=0,'Input &amp; Dashboard'!AJ20=""),'Input &amp; Dashboard'!AJ29,'Input &amp; Dashboard'!AJ20)</f>
        <v>513118298.4222368</v>
      </c>
      <c r="AK22" s="58">
        <f>IF(AND('Input &amp; Dashboard'!AK20=0,'Input &amp; Dashboard'!AK20=""),'Input &amp; Dashboard'!AK29,'Input &amp; Dashboard'!AK20)</f>
        <v>528511847.3749038</v>
      </c>
      <c r="AL22" s="58">
        <f>IF(AND('Input &amp; Dashboard'!AL20=0,'Input &amp; Dashboard'!AL20=""),'Input &amp; Dashboard'!AL29,'Input &amp; Dashboard'!AL20)</f>
        <v>544367202.79615092</v>
      </c>
      <c r="AM22" s="58">
        <f>IF(AND('Input &amp; Dashboard'!AM20=0,'Input &amp; Dashboard'!AM20=""),'Input &amp; Dashboard'!AM29,'Input &amp; Dashboard'!AM20)</f>
        <v>588733129.82403708</v>
      </c>
      <c r="AN22" s="58">
        <f>IF(AND('Input &amp; Dashboard'!AN20=0,'Input &amp; Dashboard'!AN20=""),'Input &amp; Dashboard'!AN29,'Input &amp; Dashboard'!AN20)</f>
        <v>606395123.71875834</v>
      </c>
      <c r="AO22" s="58">
        <f>IF(AND('Input &amp; Dashboard'!AO20=0,'Input &amp; Dashboard'!AO20=""),'Input &amp; Dashboard'!AO29,'Input &amp; Dashboard'!AO20)</f>
        <v>624586977.4303211</v>
      </c>
      <c r="AP22" s="58">
        <f>IF(AND('Input &amp; Dashboard'!AP20=0,'Input &amp; Dashboard'!AP20=""),'Input &amp; Dashboard'!AP29,'Input &amp; Dashboard'!AP20)</f>
        <v>643324586.75323057</v>
      </c>
      <c r="AQ22" s="58">
        <f>IF(AND('Input &amp; Dashboard'!AQ20=0,'Input &amp; Dashboard'!AQ20=""),'Input &amp; Dashboard'!AQ29,'Input &amp; Dashboard'!AQ20)</f>
        <v>662624324.35582757</v>
      </c>
      <c r="AR22" s="58">
        <f>IF(AND('Input &amp; Dashboard'!AR20=0,'Input &amp; Dashboard'!AR20=""),'Input &amp; Dashboard'!AR29,'Input &amp; Dashboard'!AR20)</f>
        <v>716628206.79082763</v>
      </c>
      <c r="AS22" s="58">
        <f>IF(AND('Input &amp; Dashboard'!AS20=0,'Input &amp; Dashboard'!AS20=""),'Input &amp; Dashboard'!AS29,'Input &amp; Dashboard'!AS20)</f>
        <v>738127052.99455225</v>
      </c>
      <c r="AT22" s="58">
        <f>IF(AND('Input &amp; Dashboard'!AT20=0,'Input &amp; Dashboard'!AT20=""),'Input &amp; Dashboard'!AT29,'Input &amp; Dashboard'!AT20)</f>
        <v>760270864.58438897</v>
      </c>
      <c r="AU22" s="58">
        <f>IF(AND('Input &amp; Dashboard'!AU20=0,'Input &amp; Dashboard'!AU20=""),'Input &amp; Dashboard'!AU29,'Input &amp; Dashboard'!AU20)</f>
        <v>783078990.52192068</v>
      </c>
      <c r="AV22" s="58">
        <f>IF(AND('Input &amp; Dashboard'!AV20=0,'Input &amp; Dashboard'!AV20=""),'Input &amp; Dashboard'!AV29,'Input &amp; Dashboard'!AV20)</f>
        <v>806571360.23757827</v>
      </c>
      <c r="AW22" s="58">
        <f>IF(AND('Input &amp; Dashboard'!AW20=0,'Input &amp; Dashboard'!AW20=""),'Input &amp; Dashboard'!AW29,'Input &amp; Dashboard'!AW20)</f>
        <v>872306926.09694076</v>
      </c>
      <c r="AX22" s="58">
        <f>IF(AND('Input &amp; Dashboard'!AX20=0,'Input &amp; Dashboard'!AX20=""),'Input &amp; Dashboard'!AX29,'Input &amp; Dashboard'!AX20)</f>
        <v>898476133.87984896</v>
      </c>
      <c r="AY22" s="58">
        <f>IF(AND('Input &amp; Dashboard'!AY20=0,'Input &amp; Dashboard'!AY20=""),'Input &amp; Dashboard'!AY29,'Input &amp; Dashboard'!AY20)</f>
        <v>925430417.89624453</v>
      </c>
      <c r="AZ22" s="58">
        <f>IF(AND('Input &amp; Dashboard'!AZ20=0,'Input &amp; Dashboard'!AZ20=""),'Input &amp; Dashboard'!AZ29,'Input &amp; Dashboard'!AZ20)</f>
        <v>953193330.43313193</v>
      </c>
      <c r="BA22" s="58">
        <f>IF(AND('Input &amp; Dashboard'!BA20=0,'Input &amp; Dashboard'!BA20=""),'Input &amp; Dashboard'!BA29,'Input &amp; Dashboard'!BA20)</f>
        <v>981789130.34612584</v>
      </c>
      <c r="BB22" s="58">
        <f>IF(AND('Input &amp; Dashboard'!BB20=0,'Input &amp; Dashboard'!BB20=""),'Input &amp; Dashboard'!BB29,'Input &amp; Dashboard'!BB20)</f>
        <v>1061804944.469335</v>
      </c>
      <c r="BC22" s="48"/>
    </row>
    <row r="23" spans="1:55" ht="14.25" customHeight="1" x14ac:dyDescent="0.3">
      <c r="A23" s="48"/>
      <c r="B23" s="48"/>
      <c r="C23" s="214" t="s">
        <v>593</v>
      </c>
      <c r="D23" s="48"/>
      <c r="E23" s="58">
        <f>IF(AND('Input &amp; Dashboard'!E21=0,'Input &amp; Dashboard'!E21=""),'Input &amp; Dashboard'!E30,'Input &amp; Dashboard'!E21)</f>
        <v>0</v>
      </c>
      <c r="F23" s="58">
        <f>IF(AND('Input &amp; Dashboard'!F21=0,'Input &amp; Dashboard'!F21=""),'Input &amp; Dashboard'!F30,'Input &amp; Dashboard'!F21)</f>
        <v>0</v>
      </c>
      <c r="G23" s="58">
        <f>IF(AND('Input &amp; Dashboard'!G21=0,'Input &amp; Dashboard'!G21=""),'Input &amp; Dashboard'!G30,'Input &amp; Dashboard'!G21)</f>
        <v>62038803.0898</v>
      </c>
      <c r="H23" s="58">
        <f>IF(AND('Input &amp; Dashboard'!H21=0,'Input &amp; Dashboard'!H21=""),'Input &amp; Dashboard'!H30,'Input &amp; Dashboard'!H21)</f>
        <v>0</v>
      </c>
      <c r="I23" s="58">
        <f>IF(AND('Input &amp; Dashboard'!I21=0,'Input &amp; Dashboard'!I21=""),'Input &amp; Dashboard'!I30,'Input &amp; Dashboard'!I21)</f>
        <v>0</v>
      </c>
      <c r="J23" s="58">
        <f>IF(AND('Input &amp; Dashboard'!J21=0,'Input &amp; Dashboard'!J21=""),'Input &amp; Dashboard'!J30,'Input &amp; Dashboard'!J21)</f>
        <v>0</v>
      </c>
      <c r="K23" s="58">
        <f>IF(AND('Input &amp; Dashboard'!K21=0,'Input &amp; Dashboard'!K21=""),'Input &amp; Dashboard'!K30,'Input &amp; Dashboard'!K21)</f>
        <v>0</v>
      </c>
      <c r="L23" s="58">
        <f>IF(AND('Input &amp; Dashboard'!L21=0,'Input &amp; Dashboard'!L21=""),'Input &amp; Dashboard'!L30,'Input &amp; Dashboard'!L21)</f>
        <v>0</v>
      </c>
      <c r="M23" s="58">
        <f>IF(AND('Input &amp; Dashboard'!M21=0,'Input &amp; Dashboard'!M21=""),'Input &amp; Dashboard'!M30,'Input &amp; Dashboard'!M21)</f>
        <v>0</v>
      </c>
      <c r="N23" s="58">
        <f>IF(AND('Input &amp; Dashboard'!N21=0,'Input &amp; Dashboard'!N21=""),'Input &amp; Dashboard'!N30,'Input &amp; Dashboard'!N21)</f>
        <v>0</v>
      </c>
      <c r="O23" s="58">
        <f>IF(AND('Input &amp; Dashboard'!O21=0,'Input &amp; Dashboard'!O21=""),'Input &amp; Dashboard'!O30,'Input &amp; Dashboard'!O21)</f>
        <v>0</v>
      </c>
      <c r="P23" s="58">
        <f>IF(AND('Input &amp; Dashboard'!P21=0,'Input &amp; Dashboard'!P21=""),'Input &amp; Dashboard'!P30,'Input &amp; Dashboard'!P21)</f>
        <v>0</v>
      </c>
      <c r="Q23" s="58">
        <f>IF(AND('Input &amp; Dashboard'!Q21=0,'Input &amp; Dashboard'!Q21=""),'Input &amp; Dashboard'!Q30,'Input &amp; Dashboard'!Q21)</f>
        <v>0</v>
      </c>
      <c r="R23" s="58">
        <f>IF(AND('Input &amp; Dashboard'!R21=0,'Input &amp; Dashboard'!R21=""),'Input &amp; Dashboard'!R30,'Input &amp; Dashboard'!R21)</f>
        <v>0</v>
      </c>
      <c r="S23" s="58">
        <f>IF(AND('Input &amp; Dashboard'!S21=0,'Input &amp; Dashboard'!S21=""),'Input &amp; Dashboard'!S30,'Input &amp; Dashboard'!S21)</f>
        <v>0</v>
      </c>
      <c r="T23" s="58">
        <f>IF(AND('Input &amp; Dashboard'!T21=0,'Input &amp; Dashboard'!T21=""),'Input &amp; Dashboard'!T30,'Input &amp; Dashboard'!T21)</f>
        <v>0</v>
      </c>
      <c r="U23" s="58">
        <f>IF(AND('Input &amp; Dashboard'!U21=0,'Input &amp; Dashboard'!U21=""),'Input &amp; Dashboard'!U30,'Input &amp; Dashboard'!U21)</f>
        <v>0</v>
      </c>
      <c r="V23" s="58">
        <f>IF(AND('Input &amp; Dashboard'!V21=0,'Input &amp; Dashboard'!V21=""),'Input &amp; Dashboard'!V30,'Input &amp; Dashboard'!V21)</f>
        <v>0</v>
      </c>
      <c r="W23" s="58">
        <f>IF(AND('Input &amp; Dashboard'!W21=0,'Input &amp; Dashboard'!W21=""),'Input &amp; Dashboard'!W30,'Input &amp; Dashboard'!W21)</f>
        <v>0</v>
      </c>
      <c r="X23" s="58">
        <f>IF(AND('Input &amp; Dashboard'!X21=0,'Input &amp; Dashboard'!X21=""),'Input &amp; Dashboard'!X30,'Input &amp; Dashboard'!X21)</f>
        <v>0</v>
      </c>
      <c r="Y23" s="58">
        <f>IF(AND('Input &amp; Dashboard'!Y21=0,'Input &amp; Dashboard'!Y21=""),'Input &amp; Dashboard'!Y30,'Input &amp; Dashboard'!Y21)</f>
        <v>0</v>
      </c>
      <c r="Z23" s="58">
        <f>IF(AND('Input &amp; Dashboard'!Z21=0,'Input &amp; Dashboard'!Z21=""),'Input &amp; Dashboard'!Z30,'Input &amp; Dashboard'!Z21)</f>
        <v>0</v>
      </c>
      <c r="AA23" s="58">
        <f>IF(AND('Input &amp; Dashboard'!AA21=0,'Input &amp; Dashboard'!AA21=""),'Input &amp; Dashboard'!AA30,'Input &amp; Dashboard'!AA21)</f>
        <v>0</v>
      </c>
      <c r="AB23" s="58">
        <f>IF(AND('Input &amp; Dashboard'!AB21=0,'Input &amp; Dashboard'!AB21=""),'Input &amp; Dashboard'!AB30,'Input &amp; Dashboard'!AB21)</f>
        <v>0</v>
      </c>
      <c r="AC23" s="58">
        <f>IF(AND('Input &amp; Dashboard'!AC21=0,'Input &amp; Dashboard'!AC21=""),'Input &amp; Dashboard'!AC30,'Input &amp; Dashboard'!AC21)</f>
        <v>0</v>
      </c>
      <c r="AD23" s="58">
        <f>IF(AND('Input &amp; Dashboard'!AD21=0,'Input &amp; Dashboard'!AD21=""),'Input &amp; Dashboard'!AD30,'Input &amp; Dashboard'!AD21)</f>
        <v>0</v>
      </c>
      <c r="AE23" s="58">
        <f>IF(AND('Input &amp; Dashboard'!AE21=0,'Input &amp; Dashboard'!AE21=""),'Input &amp; Dashboard'!AE30,'Input &amp; Dashboard'!AE21)</f>
        <v>0</v>
      </c>
      <c r="AF23" s="58">
        <f>IF(AND('Input &amp; Dashboard'!AF21=0,'Input &amp; Dashboard'!AF21=""),'Input &amp; Dashboard'!AF30,'Input &amp; Dashboard'!AF21)</f>
        <v>0</v>
      </c>
      <c r="AG23" s="58">
        <f>IF(AND('Input &amp; Dashboard'!AG21=0,'Input &amp; Dashboard'!AG21=""),'Input &amp; Dashboard'!AG30,'Input &amp; Dashboard'!AG21)</f>
        <v>0</v>
      </c>
      <c r="AH23" s="58">
        <f>IF(AND('Input &amp; Dashboard'!AH21=0,'Input &amp; Dashboard'!AH21=""),'Input &amp; Dashboard'!AH30,'Input &amp; Dashboard'!AH21)</f>
        <v>0</v>
      </c>
      <c r="AI23" s="58">
        <f>IF(AND('Input &amp; Dashboard'!AI21=0,'Input &amp; Dashboard'!AI21=""),'Input &amp; Dashboard'!AI30,'Input &amp; Dashboard'!AI21)</f>
        <v>0</v>
      </c>
      <c r="AJ23" s="58">
        <f>IF(AND('Input &amp; Dashboard'!AJ21=0,'Input &amp; Dashboard'!AJ21=""),'Input &amp; Dashboard'!AJ30,'Input &amp; Dashboard'!AJ21)</f>
        <v>0</v>
      </c>
      <c r="AK23" s="58">
        <f>IF(AND('Input &amp; Dashboard'!AK21=0,'Input &amp; Dashboard'!AK21=""),'Input &amp; Dashboard'!AK30,'Input &amp; Dashboard'!AK21)</f>
        <v>0</v>
      </c>
      <c r="AL23" s="58">
        <f>IF(AND('Input &amp; Dashboard'!AL21=0,'Input &amp; Dashboard'!AL21=""),'Input &amp; Dashboard'!AL30,'Input &amp; Dashboard'!AL21)</f>
        <v>0</v>
      </c>
      <c r="AM23" s="58">
        <f>IF(AND('Input &amp; Dashboard'!AM21=0,'Input &amp; Dashboard'!AM21=""),'Input &amp; Dashboard'!AM30,'Input &amp; Dashboard'!AM21)</f>
        <v>0</v>
      </c>
      <c r="AN23" s="58">
        <f>IF(AND('Input &amp; Dashboard'!AN21=0,'Input &amp; Dashboard'!AN21=""),'Input &amp; Dashboard'!AN30,'Input &amp; Dashboard'!AN21)</f>
        <v>0</v>
      </c>
      <c r="AO23" s="58">
        <f>IF(AND('Input &amp; Dashboard'!AO21=0,'Input &amp; Dashboard'!AO21=""),'Input &amp; Dashboard'!AO30,'Input &amp; Dashboard'!AO21)</f>
        <v>0</v>
      </c>
      <c r="AP23" s="58">
        <f>IF(AND('Input &amp; Dashboard'!AP21=0,'Input &amp; Dashboard'!AP21=""),'Input &amp; Dashboard'!AP30,'Input &amp; Dashboard'!AP21)</f>
        <v>0</v>
      </c>
      <c r="AQ23" s="58">
        <f>IF(AND('Input &amp; Dashboard'!AQ21=0,'Input &amp; Dashboard'!AQ21=""),'Input &amp; Dashboard'!AQ30,'Input &amp; Dashboard'!AQ21)</f>
        <v>0</v>
      </c>
      <c r="AR23" s="58">
        <f>IF(AND('Input &amp; Dashboard'!AR21=0,'Input &amp; Dashboard'!AR21=""),'Input &amp; Dashboard'!AR30,'Input &amp; Dashboard'!AR21)</f>
        <v>0</v>
      </c>
      <c r="AS23" s="58">
        <f>IF(AND('Input &amp; Dashboard'!AS21=0,'Input &amp; Dashboard'!AS21=""),'Input &amp; Dashboard'!AS30,'Input &amp; Dashboard'!AS21)</f>
        <v>0</v>
      </c>
      <c r="AT23" s="58">
        <f>IF(AND('Input &amp; Dashboard'!AT21=0,'Input &amp; Dashboard'!AT21=""),'Input &amp; Dashboard'!AT30,'Input &amp; Dashboard'!AT21)</f>
        <v>0</v>
      </c>
      <c r="AU23" s="58">
        <f>IF(AND('Input &amp; Dashboard'!AU21=0,'Input &amp; Dashboard'!AU21=""),'Input &amp; Dashboard'!AU30,'Input &amp; Dashboard'!AU21)</f>
        <v>0</v>
      </c>
      <c r="AV23" s="58">
        <f>IF(AND('Input &amp; Dashboard'!AV21=0,'Input &amp; Dashboard'!AV21=""),'Input &amp; Dashboard'!AV30,'Input &amp; Dashboard'!AV21)</f>
        <v>0</v>
      </c>
      <c r="AW23" s="58">
        <f>IF(AND('Input &amp; Dashboard'!AW21=0,'Input &amp; Dashboard'!AW21=""),'Input &amp; Dashboard'!AW30,'Input &amp; Dashboard'!AW21)</f>
        <v>0</v>
      </c>
      <c r="AX23" s="58">
        <f>IF(AND('Input &amp; Dashboard'!AX21=0,'Input &amp; Dashboard'!AX21=""),'Input &amp; Dashboard'!AX30,'Input &amp; Dashboard'!AX21)</f>
        <v>0</v>
      </c>
      <c r="AY23" s="58">
        <f>IF(AND('Input &amp; Dashboard'!AY21=0,'Input &amp; Dashboard'!AY21=""),'Input &amp; Dashboard'!AY30,'Input &amp; Dashboard'!AY21)</f>
        <v>0</v>
      </c>
      <c r="AZ23" s="58">
        <f>IF(AND('Input &amp; Dashboard'!AZ21=0,'Input &amp; Dashboard'!AZ21=""),'Input &amp; Dashboard'!AZ30,'Input &amp; Dashboard'!AZ21)</f>
        <v>0</v>
      </c>
      <c r="BA23" s="58">
        <f>IF(AND('Input &amp; Dashboard'!BA21=0,'Input &amp; Dashboard'!BA21=""),'Input &amp; Dashboard'!BA30,'Input &amp; Dashboard'!BA21)</f>
        <v>0</v>
      </c>
      <c r="BB23" s="58">
        <f>IF(AND('Input &amp; Dashboard'!BB21=0,'Input &amp; Dashboard'!BB21=""),'Input &amp; Dashboard'!BB30,'Input &amp; Dashboard'!BB21)</f>
        <v>0</v>
      </c>
      <c r="BC23" s="48"/>
    </row>
    <row r="24" spans="1:55" ht="14.25" customHeight="1" x14ac:dyDescent="0.3">
      <c r="A24" s="48"/>
      <c r="B24" s="48"/>
      <c r="C24" s="214" t="s">
        <v>594</v>
      </c>
      <c r="D24" s="48"/>
      <c r="E24" s="58">
        <f>IF(AND('Input &amp; Dashboard'!E22=0,'Input &amp; Dashboard'!E22=""),'Input &amp; Dashboard'!E31,'Input &amp; Dashboard'!E22)</f>
        <v>0</v>
      </c>
      <c r="F24" s="58">
        <f>IF(AND('Input &amp; Dashboard'!F22=0,'Input &amp; Dashboard'!F22=""),'Input &amp; Dashboard'!F31,'Input &amp; Dashboard'!F22)</f>
        <v>0</v>
      </c>
      <c r="G24" s="58">
        <f>IF(AND('Input &amp; Dashboard'!G22=0,'Input &amp; Dashboard'!G22=""),'Input &amp; Dashboard'!G31,'Input &amp; Dashboard'!G22)</f>
        <v>0</v>
      </c>
      <c r="H24" s="58">
        <f>IF(AND('Input &amp; Dashboard'!H22=0,'Input &amp; Dashboard'!H22=""),'Input &amp; Dashboard'!H31,'Input &amp; Dashboard'!H22)</f>
        <v>65563620</v>
      </c>
      <c r="I24" s="58">
        <f>IF(AND('Input &amp; Dashboard'!I22=0,'Input &amp; Dashboard'!I22=""),'Input &amp; Dashboard'!I31,'Input &amp; Dashboard'!I22)</f>
        <v>69556444.457999989</v>
      </c>
      <c r="J24" s="58">
        <f>IF(AND('Input &amp; Dashboard'!J22=0,'Input &amp; Dashboard'!J22=""),'Input &amp; Dashboard'!J31,'Input &amp; Dashboard'!J22)</f>
        <v>73792431.925492197</v>
      </c>
      <c r="K24" s="58">
        <f>IF(AND('Input &amp; Dashboard'!K22=0,'Input &amp; Dashboard'!K22=""),'Input &amp; Dashboard'!K31,'Input &amp; Dashboard'!K22)</f>
        <v>78286391.029754668</v>
      </c>
      <c r="L24" s="58">
        <f>IF(AND('Input &amp; Dashboard'!L22=0,'Input &amp; Dashboard'!L22=""),'Input &amp; Dashboard'!L31,'Input &amp; Dashboard'!L22)</f>
        <v>83054031.505542412</v>
      </c>
      <c r="M24" s="58">
        <f>IF(AND('Input &amp; Dashboard'!M22=0,'Input &amp; Dashboard'!M22=""),'Input &amp; Dashboard'!M31,'Input &amp; Dashboard'!M22)</f>
        <v>88112023.493683234</v>
      </c>
      <c r="N24" s="58">
        <f>IF(AND('Input &amp; Dashboard'!N22=0,'Input &amp; Dashboard'!N22=""),'Input &amp; Dashboard'!N31,'Input &amp; Dashboard'!N22)</f>
        <v>93478043.963004738</v>
      </c>
      <c r="O24" s="58">
        <f>IF(AND('Input &amp; Dashboard'!O22=0,'Input &amp; Dashboard'!O22=""),'Input &amp; Dashboard'!O31,'Input &amp; Dashboard'!O22)</f>
        <v>99170858.036437318</v>
      </c>
      <c r="P24" s="58">
        <f>IF(AND('Input &amp; Dashboard'!P22=0,'Input &amp; Dashboard'!P22=""),'Input &amp; Dashboard'!P31,'Input &amp; Dashboard'!P22)</f>
        <v>102145983.77753043</v>
      </c>
      <c r="Q24" s="58">
        <f>IF(AND('Input &amp; Dashboard'!Q22=0,'Input &amp; Dashboard'!Q22=""),'Input &amp; Dashboard'!Q31,'Input &amp; Dashboard'!Q22)</f>
        <v>105210363.29085633</v>
      </c>
      <c r="R24" s="58">
        <f>IF(AND('Input &amp; Dashboard'!R22=0,'Input &amp; Dashboard'!R22=""),'Input &amp; Dashboard'!R31,'Input &amp; Dashboard'!R22)</f>
        <v>108366674.18958202</v>
      </c>
      <c r="S24" s="58">
        <f>IF(AND('Input &amp; Dashboard'!S22=0,'Input &amp; Dashboard'!S22=""),'Input &amp; Dashboard'!S31,'Input &amp; Dashboard'!S22)</f>
        <v>117198558.13603298</v>
      </c>
      <c r="T24" s="58">
        <f>IF(AND('Input &amp; Dashboard'!T22=0,'Input &amp; Dashboard'!T22=""),'Input &amp; Dashboard'!T31,'Input &amp; Dashboard'!T22)</f>
        <v>120714514.88011397</v>
      </c>
      <c r="U24" s="58">
        <f>IF(AND('Input &amp; Dashboard'!U22=0,'Input &amp; Dashboard'!U22=""),'Input &amp; Dashboard'!U31,'Input &amp; Dashboard'!U22)</f>
        <v>124335950.32651737</v>
      </c>
      <c r="V24" s="58">
        <f>IF(AND('Input &amp; Dashboard'!V22=0,'Input &amp; Dashboard'!V22=""),'Input &amp; Dashboard'!V31,'Input &amp; Dashboard'!V22)</f>
        <v>128066028.83631289</v>
      </c>
      <c r="W24" s="58">
        <f>IF(AND('Input &amp; Dashboard'!W22=0,'Input &amp; Dashboard'!W22=""),'Input &amp; Dashboard'!W31,'Input &amp; Dashboard'!W22)</f>
        <v>131908009.70140228</v>
      </c>
      <c r="X24" s="58">
        <f>IF(AND('Input &amp; Dashboard'!X22=0,'Input &amp; Dashboard'!X22=""),'Input &amp; Dashboard'!X31,'Input &amp; Dashboard'!X22)</f>
        <v>142658512.49206656</v>
      </c>
      <c r="Y24" s="58">
        <f>IF(AND('Input &amp; Dashboard'!Y22=0,'Input &amp; Dashboard'!Y22=""),'Input &amp; Dashboard'!Y31,'Input &amp; Dashboard'!Y22)</f>
        <v>146938267.86682856</v>
      </c>
      <c r="Z24" s="58">
        <f>IF(AND('Input &amp; Dashboard'!Z22=0,'Input &amp; Dashboard'!Z22=""),'Input &amp; Dashboard'!Z31,'Input &amp; Dashboard'!Z22)</f>
        <v>151346415.9028334</v>
      </c>
      <c r="AA24" s="58">
        <f>IF(AND('Input &amp; Dashboard'!AA22=0,'Input &amp; Dashboard'!AA22=""),'Input &amp; Dashboard'!AA31,'Input &amp; Dashboard'!AA22)</f>
        <v>155886808.37991843</v>
      </c>
      <c r="AB24" s="58">
        <f>IF(AND('Input &amp; Dashboard'!AB22=0,'Input &amp; Dashboard'!AB22=""),'Input &amp; Dashboard'!AB31,'Input &amp; Dashboard'!AB22)</f>
        <v>160563412.63131598</v>
      </c>
      <c r="AC24" s="58">
        <f>IF(AND('Input &amp; Dashboard'!AC22=0,'Input &amp; Dashboard'!AC22=""),'Input &amp; Dashboard'!AC31,'Input &amp; Dashboard'!AC22)</f>
        <v>173649330.76076823</v>
      </c>
      <c r="AD24" s="58">
        <f>IF(AND('Input &amp; Dashboard'!AD22=0,'Input &amp; Dashboard'!AD22=""),'Input &amp; Dashboard'!AD31,'Input &amp; Dashboard'!AD22)</f>
        <v>178858810.68359128</v>
      </c>
      <c r="AE24" s="58">
        <f>IF(AND('Input &amp; Dashboard'!AE22=0,'Input &amp; Dashboard'!AE22=""),'Input &amp; Dashboard'!AE31,'Input &amp; Dashboard'!AE22)</f>
        <v>184224575.00409904</v>
      </c>
      <c r="AF24" s="58">
        <f>IF(AND('Input &amp; Dashboard'!AF22=0,'Input &amp; Dashboard'!AF22=""),'Input &amp; Dashboard'!AF31,'Input &amp; Dashboard'!AF22)</f>
        <v>189751312.25422198</v>
      </c>
      <c r="AG24" s="58">
        <f>IF(AND('Input &amp; Dashboard'!AG22=0,'Input &amp; Dashboard'!AG22=""),'Input &amp; Dashboard'!AG31,'Input &amp; Dashboard'!AG22)</f>
        <v>195443851.62184864</v>
      </c>
      <c r="AH24" s="58">
        <f>IF(AND('Input &amp; Dashboard'!AH22=0,'Input &amp; Dashboard'!AH22=""),'Input &amp; Dashboard'!AH31,'Input &amp; Dashboard'!AH22)</f>
        <v>211372525.52902931</v>
      </c>
      <c r="AI24" s="58">
        <f>IF(AND('Input &amp; Dashboard'!AI22=0,'Input &amp; Dashboard'!AI22=""),'Input &amp; Dashboard'!AI31,'Input &amp; Dashboard'!AI22)</f>
        <v>217713701.29490018</v>
      </c>
      <c r="AJ24" s="58">
        <f>IF(AND('Input &amp; Dashboard'!AJ22=0,'Input &amp; Dashboard'!AJ22=""),'Input &amp; Dashboard'!AJ31,'Input &amp; Dashboard'!AJ22)</f>
        <v>224245112.33374724</v>
      </c>
      <c r="AK24" s="58">
        <f>IF(AND('Input &amp; Dashboard'!AK22=0,'Input &amp; Dashboard'!AK22=""),'Input &amp; Dashboard'!AK31,'Input &amp; Dashboard'!AK22)</f>
        <v>230972465.70375961</v>
      </c>
      <c r="AL24" s="58">
        <f>IF(AND('Input &amp; Dashboard'!AL22=0,'Input &amp; Dashboard'!AL22=""),'Input &amp; Dashboard'!AL31,'Input &amp; Dashboard'!AL22)</f>
        <v>237901639.6748724</v>
      </c>
      <c r="AM24" s="58">
        <f>IF(AND('Input &amp; Dashboard'!AM22=0,'Input &amp; Dashboard'!AM22=""),'Input &amp; Dashboard'!AM31,'Input &amp; Dashboard'!AM22)</f>
        <v>257290623.30837449</v>
      </c>
      <c r="AN24" s="58">
        <f>IF(AND('Input &amp; Dashboard'!AN22=0,'Input &amp; Dashboard'!AN22=""),'Input &amp; Dashboard'!AN31,'Input &amp; Dashboard'!AN22)</f>
        <v>265009342.00762576</v>
      </c>
      <c r="AO24" s="58">
        <f>IF(AND('Input &amp; Dashboard'!AO22=0,'Input &amp; Dashboard'!AO22=""),'Input &amp; Dashboard'!AO31,'Input &amp; Dashboard'!AO22)</f>
        <v>272959622.26785451</v>
      </c>
      <c r="AP24" s="58">
        <f>IF(AND('Input &amp; Dashboard'!AP22=0,'Input &amp; Dashboard'!AP22=""),'Input &amp; Dashboard'!AP31,'Input &amp; Dashboard'!AP22)</f>
        <v>281148410.93589014</v>
      </c>
      <c r="AQ24" s="58">
        <f>IF(AND('Input &amp; Dashboard'!AQ22=0,'Input &amp; Dashboard'!AQ22=""),'Input &amp; Dashboard'!AQ31,'Input &amp; Dashboard'!AQ22)</f>
        <v>289582863.2639668</v>
      </c>
      <c r="AR24" s="58">
        <f>IF(AND('Input &amp; Dashboard'!AR22=0,'Input &amp; Dashboard'!AR22=""),'Input &amp; Dashboard'!AR31,'Input &amp; Dashboard'!AR22)</f>
        <v>313183866.61998016</v>
      </c>
      <c r="AS24" s="58">
        <f>IF(AND('Input &amp; Dashboard'!AS22=0,'Input &amp; Dashboard'!AS22=""),'Input &amp; Dashboard'!AS31,'Input &amp; Dashboard'!AS22)</f>
        <v>322579382.61857951</v>
      </c>
      <c r="AT24" s="58">
        <f>IF(AND('Input &amp; Dashboard'!AT22=0,'Input &amp; Dashboard'!AT22=""),'Input &amp; Dashboard'!AT31,'Input &amp; Dashboard'!AT22)</f>
        <v>332256764.09713691</v>
      </c>
      <c r="AU24" s="58">
        <f>IF(AND('Input &amp; Dashboard'!AU22=0,'Input &amp; Dashboard'!AU22=""),'Input &amp; Dashboard'!AU31,'Input &amp; Dashboard'!AU22)</f>
        <v>342224467.02005106</v>
      </c>
      <c r="AV24" s="58">
        <f>IF(AND('Input &amp; Dashboard'!AV22=0,'Input &amp; Dashboard'!AV22=""),'Input &amp; Dashboard'!AV31,'Input &amp; Dashboard'!AV22)</f>
        <v>352491201.03065258</v>
      </c>
      <c r="AW24" s="58">
        <f>IF(AND('Input &amp; Dashboard'!AW22=0,'Input &amp; Dashboard'!AW22=""),'Input &amp; Dashboard'!AW31,'Input &amp; Dashboard'!AW22)</f>
        <v>381219233.91465074</v>
      </c>
      <c r="AX24" s="58">
        <f>IF(AND('Input &amp; Dashboard'!AX22=0,'Input &amp; Dashboard'!AX22=""),'Input &amp; Dashboard'!AX31,'Input &amp; Dashboard'!AX22)</f>
        <v>392655810.93209022</v>
      </c>
      <c r="AY24" s="58">
        <f>IF(AND('Input &amp; Dashboard'!AY22=0,'Input &amp; Dashboard'!AY22=""),'Input &amp; Dashboard'!AY31,'Input &amp; Dashboard'!AY22)</f>
        <v>404435485.26005298</v>
      </c>
      <c r="AZ24" s="58">
        <f>IF(AND('Input &amp; Dashboard'!AZ22=0,'Input &amp; Dashboard'!AZ22=""),'Input &amp; Dashboard'!AZ31,'Input &amp; Dashboard'!AZ22)</f>
        <v>416568549.81785458</v>
      </c>
      <c r="BA24" s="58">
        <f>IF(AND('Input &amp; Dashboard'!BA22=0,'Input &amp; Dashboard'!BA22=""),'Input &amp; Dashboard'!BA31,'Input &amp; Dashboard'!BA22)</f>
        <v>429065606.31239021</v>
      </c>
      <c r="BB24" s="58">
        <f>IF(AND('Input &amp; Dashboard'!BB22=0,'Input &amp; Dashboard'!BB22=""),'Input &amp; Dashboard'!BB31,'Input &amp; Dashboard'!BB22)</f>
        <v>464034453.22684997</v>
      </c>
      <c r="BC24" s="48"/>
    </row>
    <row r="25" spans="1:55" ht="14.25" customHeight="1" x14ac:dyDescent="0.3">
      <c r="A25" s="48"/>
      <c r="B25" s="48"/>
      <c r="C25" s="214" t="s">
        <v>595</v>
      </c>
      <c r="D25" s="48"/>
      <c r="E25" s="58">
        <f>IF(AND('Input &amp; Dashboard'!E23=0,'Input &amp; Dashboard'!E23=""),'Input &amp; Dashboard'!E32,'Input &amp; Dashboard'!E23)</f>
        <v>0</v>
      </c>
      <c r="F25" s="58">
        <f>IF(AND('Input &amp; Dashboard'!F23=0,'Input &amp; Dashboard'!F23=""),'Input &amp; Dashboard'!F32,'Input &amp; Dashboard'!F23)</f>
        <v>0</v>
      </c>
      <c r="G25" s="58">
        <f>IF(AND('Input &amp; Dashboard'!G23=0,'Input &amp; Dashboard'!G23=""),'Input &amp; Dashboard'!G32,'Input &amp; Dashboard'!G23)</f>
        <v>19148184.099999998</v>
      </c>
      <c r="H25" s="58">
        <f>IF(AND('Input &amp; Dashboard'!H23=0,'Input &amp; Dashboard'!H23=""),'Input &amp; Dashboard'!H32,'Input &amp; Dashboard'!H23)</f>
        <v>1639090.5</v>
      </c>
      <c r="I25" s="58">
        <f>IF(AND('Input &amp; Dashboard'!I23=0,'Input &amp; Dashboard'!I23=""),'Input &amp; Dashboard'!I32,'Input &amp; Dashboard'!I23)</f>
        <v>1738911.11145</v>
      </c>
      <c r="J25" s="58">
        <f>IF(AND('Input &amp; Dashboard'!J23=0,'Input &amp; Dashboard'!J23=""),'Input &amp; Dashboard'!J32,'Input &amp; Dashboard'!J23)</f>
        <v>1844810.7981373048</v>
      </c>
      <c r="K25" s="58">
        <f>IF(AND('Input &amp; Dashboard'!K23=0,'Input &amp; Dashboard'!K23=""),'Input &amp; Dashboard'!K32,'Input &amp; Dashboard'!K23)</f>
        <v>1957159.1787177185</v>
      </c>
      <c r="L25" s="58">
        <f>IF(AND('Input &amp; Dashboard'!L23=0,'Input &amp; Dashboard'!L23=""),'Input &amp; Dashboard'!L32,'Input &amp; Dashboard'!L23)</f>
        <v>2076350.5416637873</v>
      </c>
      <c r="M25" s="58">
        <f>IF(AND('Input &amp; Dashboard'!M23=0,'Input &amp; Dashboard'!M23=""),'Input &amp; Dashboard'!M32,'Input &amp; Dashboard'!M23)</f>
        <v>2202800.4289958207</v>
      </c>
      <c r="N25" s="58">
        <f>IF(AND('Input &amp; Dashboard'!N23=0,'Input &amp; Dashboard'!N23=""),'Input &amp; Dashboard'!N32,'Input &amp; Dashboard'!N23)</f>
        <v>2336951.8493196992</v>
      </c>
      <c r="O25" s="58">
        <f>IF(AND('Input &amp; Dashboard'!O23=0,'Input &amp; Dashboard'!O23=""),'Input &amp; Dashboard'!O32,'Input &amp; Dashboard'!O23)</f>
        <v>2479271.7196942088</v>
      </c>
      <c r="P25" s="58">
        <f>IF(AND('Input &amp; Dashboard'!P23=0,'Input &amp; Dashboard'!P23=""),'Input &amp; Dashboard'!P32,'Input &amp; Dashboard'!P23)</f>
        <v>2553649.8712850348</v>
      </c>
      <c r="Q25" s="58">
        <f>IF(AND('Input &amp; Dashboard'!Q23=0,'Input &amp; Dashboard'!Q23=""),'Input &amp; Dashboard'!Q32,'Input &amp; Dashboard'!Q23)</f>
        <v>2630259.3674235856</v>
      </c>
      <c r="R25" s="58">
        <f>IF(AND('Input &amp; Dashboard'!R23=0,'Input &amp; Dashboard'!R23=""),'Input &amp; Dashboard'!R32,'Input &amp; Dashboard'!R23)</f>
        <v>2709167.1484462931</v>
      </c>
      <c r="S25" s="58">
        <f>IF(AND('Input &amp; Dashboard'!S23=0,'Input &amp; Dashboard'!S23=""),'Input &amp; Dashboard'!S32,'Input &amp; Dashboard'!S23)</f>
        <v>2929964.2710446664</v>
      </c>
      <c r="T25" s="58">
        <f>IF(AND('Input &amp; Dashboard'!T23=0,'Input &amp; Dashboard'!T23=""),'Input &amp; Dashboard'!T32,'Input &amp; Dashboard'!T23)</f>
        <v>3017863.1991760065</v>
      </c>
      <c r="U25" s="58">
        <f>IF(AND('Input &amp; Dashboard'!U23=0,'Input &amp; Dashboard'!U23=""),'Input &amp; Dashboard'!U32,'Input &amp; Dashboard'!U23)</f>
        <v>3108399.0951512861</v>
      </c>
      <c r="V25" s="58">
        <f>IF(AND('Input &amp; Dashboard'!V23=0,'Input &amp; Dashboard'!V23=""),'Input &amp; Dashboard'!V32,'Input &amp; Dashboard'!V23)</f>
        <v>3201651.0680058249</v>
      </c>
      <c r="W25" s="58">
        <f>IF(AND('Input &amp; Dashboard'!W23=0,'Input &amp; Dashboard'!W23=""),'Input &amp; Dashboard'!W32,'Input &amp; Dashboard'!W23)</f>
        <v>3297700.6000459995</v>
      </c>
      <c r="X25" s="58">
        <f>IF(AND('Input &amp; Dashboard'!X23=0,'Input &amp; Dashboard'!X23=""),'Input &amp; Dashboard'!X32,'Input &amp; Dashboard'!X23)</f>
        <v>3566463.1989497487</v>
      </c>
      <c r="Y25" s="58">
        <f>IF(AND('Input &amp; Dashboard'!Y23=0,'Input &amp; Dashboard'!Y23=""),'Input &amp; Dashboard'!Y32,'Input &amp; Dashboard'!Y23)</f>
        <v>3673457.0949182413</v>
      </c>
      <c r="Z25" s="58">
        <f>IF(AND('Input &amp; Dashboard'!Z23=0,'Input &amp; Dashboard'!Z23=""),'Input &amp; Dashboard'!Z32,'Input &amp; Dashboard'!Z23)</f>
        <v>3783660.8077657879</v>
      </c>
      <c r="AA25" s="58">
        <f>IF(AND('Input &amp; Dashboard'!AA23=0,'Input &amp; Dashboard'!AA23=""),'Input &amp; Dashboard'!AA32,'Input &amp; Dashboard'!AA23)</f>
        <v>3897170.6319987616</v>
      </c>
      <c r="AB25" s="58">
        <f>IF(AND('Input &amp; Dashboard'!AB23=0,'Input &amp; Dashboard'!AB23=""),'Input &amp; Dashboard'!AB32,'Input &amp; Dashboard'!AB23)</f>
        <v>4014085.7509587249</v>
      </c>
      <c r="AC25" s="58">
        <f>IF(AND('Input &amp; Dashboard'!AC23=0,'Input &amp; Dashboard'!AC23=""),'Input &amp; Dashboard'!AC32,'Input &amp; Dashboard'!AC23)</f>
        <v>4341233.7396618612</v>
      </c>
      <c r="AD25" s="58">
        <f>IF(AND('Input &amp; Dashboard'!AD23=0,'Input &amp; Dashboard'!AD23=""),'Input &amp; Dashboard'!AD32,'Input &amp; Dashboard'!AD23)</f>
        <v>4471470.751851717</v>
      </c>
      <c r="AE25" s="58">
        <f>IF(AND('Input &amp; Dashboard'!AE23=0,'Input &amp; Dashboard'!AE23=""),'Input &amp; Dashboard'!AE32,'Input &amp; Dashboard'!AE23)</f>
        <v>4605614.8744072691</v>
      </c>
      <c r="AF25" s="58">
        <f>IF(AND('Input &amp; Dashboard'!AF23=0,'Input &amp; Dashboard'!AF23=""),'Input &amp; Dashboard'!AF32,'Input &amp; Dashboard'!AF23)</f>
        <v>4743783.3206394864</v>
      </c>
      <c r="AG25" s="58">
        <f>IF(AND('Input &amp; Dashboard'!AG23=0,'Input &amp; Dashboard'!AG23=""),'Input &amp; Dashboard'!AG32,'Input &amp; Dashboard'!AG23)</f>
        <v>4886096.8202586714</v>
      </c>
      <c r="AH25" s="58">
        <f>IF(AND('Input &amp; Dashboard'!AH23=0,'Input &amp; Dashboard'!AH23=""),'Input &amp; Dashboard'!AH32,'Input &amp; Dashboard'!AH23)</f>
        <v>5284313.7111097528</v>
      </c>
      <c r="AI25" s="58">
        <f>IF(AND('Input &amp; Dashboard'!AI23=0,'Input &amp; Dashboard'!AI23=""),'Input &amp; Dashboard'!AI32,'Input &amp; Dashboard'!AI23)</f>
        <v>5442843.1224430446</v>
      </c>
      <c r="AJ25" s="58">
        <f>IF(AND('Input &amp; Dashboard'!AJ23=0,'Input &amp; Dashboard'!AJ23=""),'Input &amp; Dashboard'!AJ32,'Input &amp; Dashboard'!AJ23)</f>
        <v>5606128.4161163373</v>
      </c>
      <c r="AK25" s="58">
        <f>IF(AND('Input &amp; Dashboard'!AK23=0,'Input &amp; Dashboard'!AK23=""),'Input &amp; Dashboard'!AK32,'Input &amp; Dashboard'!AK23)</f>
        <v>5774312.2685998259</v>
      </c>
      <c r="AL25" s="58">
        <f>IF(AND('Input &amp; Dashboard'!AL23=0,'Input &amp; Dashboard'!AL23=""),'Input &amp; Dashboard'!AL32,'Input &amp; Dashboard'!AL23)</f>
        <v>5947541.636657821</v>
      </c>
      <c r="AM25" s="58">
        <f>IF(AND('Input &amp; Dashboard'!AM23=0,'Input &amp; Dashboard'!AM23=""),'Input &amp; Dashboard'!AM32,'Input &amp; Dashboard'!AM23)</f>
        <v>6432266.280045433</v>
      </c>
      <c r="AN25" s="58">
        <f>IF(AND('Input &amp; Dashboard'!AN23=0,'Input &amp; Dashboard'!AN23=""),'Input &amp; Dashboard'!AN32,'Input &amp; Dashboard'!AN23)</f>
        <v>6625234.2684467975</v>
      </c>
      <c r="AO25" s="58">
        <f>IF(AND('Input &amp; Dashboard'!AO23=0,'Input &amp; Dashboard'!AO23=""),'Input &amp; Dashboard'!AO32,'Input &amp; Dashboard'!AO23)</f>
        <v>6823991.2965002013</v>
      </c>
      <c r="AP25" s="58">
        <f>IF(AND('Input &amp; Dashboard'!AP23=0,'Input &amp; Dashboard'!AP23=""),'Input &amp; Dashboard'!AP32,'Input &amp; Dashboard'!AP23)</f>
        <v>7028711.035395206</v>
      </c>
      <c r="AQ25" s="58">
        <f>IF(AND('Input &amp; Dashboard'!AQ23=0,'Input &amp; Dashboard'!AQ23=""),'Input &amp; Dashboard'!AQ32,'Input &amp; Dashboard'!AQ23)</f>
        <v>7239572.3664570618</v>
      </c>
      <c r="AR25" s="58">
        <f>IF(AND('Input &amp; Dashboard'!AR23=0,'Input &amp; Dashboard'!AR23=""),'Input &amp; Dashboard'!AR32,'Input &amp; Dashboard'!AR23)</f>
        <v>7829597.5143233137</v>
      </c>
      <c r="AS25" s="58">
        <f>IF(AND('Input &amp; Dashboard'!AS23=0,'Input &amp; Dashboard'!AS23=""),'Input &amp; Dashboard'!AS32,'Input &amp; Dashboard'!AS23)</f>
        <v>8064485.4397530118</v>
      </c>
      <c r="AT25" s="58">
        <f>IF(AND('Input &amp; Dashboard'!AT23=0,'Input &amp; Dashboard'!AT23=""),'Input &amp; Dashboard'!AT32,'Input &amp; Dashboard'!AT23)</f>
        <v>8306420.0029456029</v>
      </c>
      <c r="AU25" s="58">
        <f>IF(AND('Input &amp; Dashboard'!AU23=0,'Input &amp; Dashboard'!AU23=""),'Input &amp; Dashboard'!AU32,'Input &amp; Dashboard'!AU23)</f>
        <v>8555612.603033971</v>
      </c>
      <c r="AV25" s="58">
        <f>IF(AND('Input &amp; Dashboard'!AV23=0,'Input &amp; Dashboard'!AV23=""),'Input &amp; Dashboard'!AV32,'Input &amp; Dashboard'!AV23)</f>
        <v>8812280.9811249897</v>
      </c>
      <c r="AW25" s="58">
        <f>IF(AND('Input &amp; Dashboard'!AW23=0,'Input &amp; Dashboard'!AW23=""),'Input &amp; Dashboard'!AW32,'Input &amp; Dashboard'!AW23)</f>
        <v>9530481.8810866755</v>
      </c>
      <c r="AX25" s="58">
        <f>IF(AND('Input &amp; Dashboard'!AX23=0,'Input &amp; Dashboard'!AX23=""),'Input &amp; Dashboard'!AX32,'Input &amp; Dashboard'!AX23)</f>
        <v>9816396.337519275</v>
      </c>
      <c r="AY25" s="58">
        <f>IF(AND('Input &amp; Dashboard'!AY23=0,'Input &amp; Dashboard'!AY23=""),'Input &amp; Dashboard'!AY32,'Input &amp; Dashboard'!AY23)</f>
        <v>10110888.227644853</v>
      </c>
      <c r="AZ25" s="58">
        <f>IF(AND('Input &amp; Dashboard'!AZ23=0,'Input &amp; Dashboard'!AZ23=""),'Input &amp; Dashboard'!AZ32,'Input &amp; Dashboard'!AZ23)</f>
        <v>10414214.874474201</v>
      </c>
      <c r="BA25" s="58">
        <f>IF(AND('Input &amp; Dashboard'!BA23=0,'Input &amp; Dashboard'!BA23=""),'Input &amp; Dashboard'!BA32,'Input &amp; Dashboard'!BA23)</f>
        <v>10726641.320708426</v>
      </c>
      <c r="BB25" s="58">
        <f>IF(AND('Input &amp; Dashboard'!BB23=0,'Input &amp; Dashboard'!BB23=""),'Input &amp; Dashboard'!BB32,'Input &amp; Dashboard'!BB23)</f>
        <v>11600862.588346163</v>
      </c>
      <c r="BC25" s="48"/>
    </row>
    <row r="26" spans="1:55" ht="14.25" customHeight="1" x14ac:dyDescent="0.3">
      <c r="A26" s="48"/>
      <c r="B26" s="48"/>
      <c r="C26" s="215" t="s">
        <v>596</v>
      </c>
      <c r="D26" s="48"/>
      <c r="E26" s="58">
        <f>IF(AND('Input &amp; Dashboard'!E24=0,'Input &amp; Dashboard'!E24=""),'Input &amp; Dashboard'!E33,'Input &amp; Dashboard'!E24)</f>
        <v>0</v>
      </c>
      <c r="F26" s="58">
        <f>IF(AND('Input &amp; Dashboard'!F24=0,'Input &amp; Dashboard'!F24=""),'Input &amp; Dashboard'!F33,'Input &amp; Dashboard'!F24)</f>
        <v>0</v>
      </c>
      <c r="G26" s="58">
        <f>IF(AND('Input &amp; Dashboard'!G24=0,'Input &amp; Dashboard'!G24=""),'Input &amp; Dashboard'!G33,'Input &amp; Dashboard'!G24)</f>
        <v>529347264.46939999</v>
      </c>
      <c r="H26" s="58">
        <f>IF(AND('Input &amp; Dashboard'!H24=0,'Input &amp; Dashboard'!H24=""),'Input &amp; Dashboard'!H33,'Input &amp; Dashboard'!H24)</f>
        <v>52450896</v>
      </c>
      <c r="I26" s="58">
        <f>IF(AND('Input &amp; Dashboard'!I24=0,'Input &amp; Dashboard'!I24=""),'Input &amp; Dashboard'!I33,'Input &amp; Dashboard'!I24)</f>
        <v>55645155.566399999</v>
      </c>
      <c r="J26" s="58">
        <f>IF(AND('Input &amp; Dashboard'!J24=0,'Input &amp; Dashboard'!J24=""),'Input &amp; Dashboard'!J33,'Input &amp; Dashboard'!J24)</f>
        <v>59033945.540393755</v>
      </c>
      <c r="K26" s="58">
        <f>IF(AND('Input &amp; Dashboard'!K24=0,'Input &amp; Dashboard'!K24=""),'Input &amp; Dashboard'!K33,'Input &amp; Dashboard'!K24)</f>
        <v>62629112.823803738</v>
      </c>
      <c r="L26" s="58">
        <f>IF(AND('Input &amp; Dashboard'!L24=0,'Input &amp; Dashboard'!L24=""),'Input &amp; Dashboard'!L33,'Input &amp; Dashboard'!L24)</f>
        <v>66443224.712484382</v>
      </c>
      <c r="M26" s="58">
        <f>IF(AND('Input &amp; Dashboard'!M24=0,'Input &amp; Dashboard'!M24=""),'Input &amp; Dashboard'!M33,'Input &amp; Dashboard'!M24)</f>
        <v>70489618.794946581</v>
      </c>
      <c r="N26" s="58">
        <f>IF(AND('Input &amp; Dashboard'!N24=0,'Input &amp; Dashboard'!N24=""),'Input &amp; Dashboard'!N33,'Input &amp; Dashboard'!N24)</f>
        <v>74782435.692313075</v>
      </c>
      <c r="O26" s="58">
        <f>IF(AND('Input &amp; Dashboard'!O24=0,'Input &amp; Dashboard'!O24=""),'Input &amp; Dashboard'!O33,'Input &amp; Dashboard'!O24)</f>
        <v>79336686.966716394</v>
      </c>
      <c r="P26" s="58">
        <f>IF(AND('Input &amp; Dashboard'!P24=0,'Input &amp; Dashboard'!P24=""),'Input &amp; Dashboard'!P33,'Input &amp; Dashboard'!P24)</f>
        <v>81716787.575717896</v>
      </c>
      <c r="Q26" s="58">
        <f>IF(AND('Input &amp; Dashboard'!Q24=0,'Input &amp; Dashboard'!Q24=""),'Input &amp; Dashboard'!Q33,'Input &amp; Dashboard'!Q24)</f>
        <v>84168291.202989414</v>
      </c>
      <c r="R26" s="58">
        <f>IF(AND('Input &amp; Dashboard'!R24=0,'Input &amp; Dashboard'!R24=""),'Input &amp; Dashboard'!R33,'Input &amp; Dashboard'!R24)</f>
        <v>86693339.939079091</v>
      </c>
      <c r="S26" s="58">
        <f>IF(AND('Input &amp; Dashboard'!S24=0,'Input &amp; Dashboard'!S24=""),'Input &amp; Dashboard'!S33,'Input &amp; Dashboard'!S24)</f>
        <v>93758847.144114062</v>
      </c>
      <c r="T26" s="58">
        <f>IF(AND('Input &amp; Dashboard'!T24=0,'Input &amp; Dashboard'!T24=""),'Input &amp; Dashboard'!T33,'Input &amp; Dashboard'!T24)</f>
        <v>96571612.558437496</v>
      </c>
      <c r="U26" s="58">
        <f>IF(AND('Input &amp; Dashboard'!U24=0,'Input &amp; Dashboard'!U24=""),'Input &amp; Dashboard'!U33,'Input &amp; Dashboard'!U24)</f>
        <v>99468760.935190603</v>
      </c>
      <c r="V26" s="58">
        <f>IF(AND('Input &amp; Dashboard'!V24=0,'Input &amp; Dashboard'!V24=""),'Input &amp; Dashboard'!V33,'Input &amp; Dashboard'!V24)</f>
        <v>102452823.76324631</v>
      </c>
      <c r="W26" s="58">
        <f>IF(AND('Input &amp; Dashboard'!W24=0,'Input &amp; Dashboard'!W24=""),'Input &amp; Dashboard'!W33,'Input &amp; Dashboard'!W24)</f>
        <v>105526408.4761437</v>
      </c>
      <c r="X26" s="58">
        <f>IF(AND('Input &amp; Dashboard'!X24=0,'Input &amp; Dashboard'!X24=""),'Input &amp; Dashboard'!X33,'Input &amp; Dashboard'!X24)</f>
        <v>114126810.76694943</v>
      </c>
      <c r="Y26" s="58">
        <f>IF(AND('Input &amp; Dashboard'!Y24=0,'Input &amp; Dashboard'!Y24=""),'Input &amp; Dashboard'!Y33,'Input &amp; Dashboard'!Y24)</f>
        <v>117550615.08995791</v>
      </c>
      <c r="Z26" s="58">
        <f>IF(AND('Input &amp; Dashboard'!Z24=0,'Input &amp; Dashboard'!Z24=""),'Input &amp; Dashboard'!Z33,'Input &amp; Dashboard'!Z24)</f>
        <v>121077133.54265663</v>
      </c>
      <c r="AA26" s="58">
        <f>IF(AND('Input &amp; Dashboard'!AA24=0,'Input &amp; Dashboard'!AA24=""),'Input &amp; Dashboard'!AA33,'Input &amp; Dashboard'!AA24)</f>
        <v>124709447.54893634</v>
      </c>
      <c r="AB26" s="58">
        <f>IF(AND('Input &amp; Dashboard'!AB24=0,'Input &amp; Dashboard'!AB24=""),'Input &amp; Dashboard'!AB33,'Input &amp; Dashboard'!AB24)</f>
        <v>128450730.97540444</v>
      </c>
      <c r="AC26" s="58">
        <f>IF(AND('Input &amp; Dashboard'!AC24=0,'Input &amp; Dashboard'!AC24=""),'Input &amp; Dashboard'!AC33,'Input &amp; Dashboard'!AC24)</f>
        <v>138919465.54989988</v>
      </c>
      <c r="AD26" s="58">
        <f>IF(AND('Input &amp; Dashboard'!AD24=0,'Input &amp; Dashboard'!AD24=""),'Input &amp; Dashboard'!AD33,'Input &amp; Dashboard'!AD24)</f>
        <v>143087049.51639688</v>
      </c>
      <c r="AE26" s="58">
        <f>IF(AND('Input &amp; Dashboard'!AE24=0,'Input &amp; Dashboard'!AE24=""),'Input &amp; Dashboard'!AE33,'Input &amp; Dashboard'!AE24)</f>
        <v>147379661.00188881</v>
      </c>
      <c r="AF26" s="58">
        <f>IF(AND('Input &amp; Dashboard'!AF24=0,'Input &amp; Dashboard'!AF24=""),'Input &amp; Dashboard'!AF33,'Input &amp; Dashboard'!AF24)</f>
        <v>151801050.83194545</v>
      </c>
      <c r="AG26" s="58">
        <f>IF(AND('Input &amp; Dashboard'!AG24=0,'Input &amp; Dashboard'!AG24=""),'Input &amp; Dashboard'!AG33,'Input &amp; Dashboard'!AG24)</f>
        <v>156355082.35690382</v>
      </c>
      <c r="AH26" s="58">
        <f>IF(AND('Input &amp; Dashboard'!AH24=0,'Input &amp; Dashboard'!AH24=""),'Input &amp; Dashboard'!AH33,'Input &amp; Dashboard'!AH24)</f>
        <v>169098021.56899145</v>
      </c>
      <c r="AI26" s="58">
        <f>IF(AND('Input &amp; Dashboard'!AI24=0,'Input &amp; Dashboard'!AI24=""),'Input &amp; Dashboard'!AI33,'Input &amp; Dashboard'!AI24)</f>
        <v>174170962.2160612</v>
      </c>
      <c r="AJ26" s="58">
        <f>IF(AND('Input &amp; Dashboard'!AJ24=0,'Input &amp; Dashboard'!AJ24=""),'Input &amp; Dashboard'!AJ33,'Input &amp; Dashboard'!AJ24)</f>
        <v>179396091.08254308</v>
      </c>
      <c r="AK26" s="58">
        <f>IF(AND('Input &amp; Dashboard'!AK24=0,'Input &amp; Dashboard'!AK24=""),'Input &amp; Dashboard'!AK33,'Input &amp; Dashboard'!AK24)</f>
        <v>184777973.81501931</v>
      </c>
      <c r="AL26" s="58">
        <f>IF(AND('Input &amp; Dashboard'!AL24=0,'Input &amp; Dashboard'!AL24=""),'Input &amp; Dashboard'!AL33,'Input &amp; Dashboard'!AL24)</f>
        <v>190321313.02946991</v>
      </c>
      <c r="AM26" s="58">
        <f>IF(AND('Input &amp; Dashboard'!AM24=0,'Input &amp; Dashboard'!AM24=""),'Input &amp; Dashboard'!AM33,'Input &amp; Dashboard'!AM24)</f>
        <v>205832500.0413717</v>
      </c>
      <c r="AN26" s="58">
        <f>IF(AND('Input &amp; Dashboard'!AN24=0,'Input &amp; Dashboard'!AN24=""),'Input &amp; Dashboard'!AN33,'Input &amp; Dashboard'!AN24)</f>
        <v>212007475.04261288</v>
      </c>
      <c r="AO26" s="58">
        <f>IF(AND('Input &amp; Dashboard'!AO24=0,'Input &amp; Dashboard'!AO24=""),'Input &amp; Dashboard'!AO33,'Input &amp; Dashboard'!AO24)</f>
        <v>218367699.29389125</v>
      </c>
      <c r="AP26" s="58">
        <f>IF(AND('Input &amp; Dashboard'!AP24=0,'Input &amp; Dashboard'!AP24=""),'Input &amp; Dashboard'!AP33,'Input &amp; Dashboard'!AP24)</f>
        <v>224918730.27270797</v>
      </c>
      <c r="AQ26" s="58">
        <f>IF(AND('Input &amp; Dashboard'!AQ24=0,'Input &amp; Dashboard'!AQ24=""),'Input &amp; Dashboard'!AQ33,'Input &amp; Dashboard'!AQ24)</f>
        <v>231666292.18088922</v>
      </c>
      <c r="AR26" s="58">
        <f>IF(AND('Input &amp; Dashboard'!AR24=0,'Input &amp; Dashboard'!AR24=""),'Input &amp; Dashboard'!AR33,'Input &amp; Dashboard'!AR24)</f>
        <v>250547094.99363175</v>
      </c>
      <c r="AS26" s="58">
        <f>IF(AND('Input &amp; Dashboard'!AS24=0,'Input &amp; Dashboard'!AS24=""),'Input &amp; Dashboard'!AS33,'Input &amp; Dashboard'!AS24)</f>
        <v>258063507.84344065</v>
      </c>
      <c r="AT26" s="58">
        <f>IF(AND('Input &amp; Dashboard'!AT24=0,'Input &amp; Dashboard'!AT24=""),'Input &amp; Dashboard'!AT33,'Input &amp; Dashboard'!AT24)</f>
        <v>265805413.07874388</v>
      </c>
      <c r="AU26" s="58">
        <f>IF(AND('Input &amp; Dashboard'!AU24=0,'Input &amp; Dashboard'!AU24=""),'Input &amp; Dashboard'!AU33,'Input &amp; Dashboard'!AU24)</f>
        <v>273779575.47110623</v>
      </c>
      <c r="AV26" s="58">
        <f>IF(AND('Input &amp; Dashboard'!AV24=0,'Input &amp; Dashboard'!AV24=""),'Input &amp; Dashboard'!AV33,'Input &amp; Dashboard'!AV24)</f>
        <v>281992962.73523939</v>
      </c>
      <c r="AW26" s="58">
        <f>IF(AND('Input &amp; Dashboard'!AW24=0,'Input &amp; Dashboard'!AW24=""),'Input &amp; Dashboard'!AW33,'Input &amp; Dashboard'!AW24)</f>
        <v>304975389.19816136</v>
      </c>
      <c r="AX26" s="58">
        <f>IF(AND('Input &amp; Dashboard'!AX24=0,'Input &amp; Dashboard'!AX24=""),'Input &amp; Dashboard'!AX33,'Input &amp; Dashboard'!AX24)</f>
        <v>314124650.87410623</v>
      </c>
      <c r="AY26" s="58">
        <f>IF(AND('Input &amp; Dashboard'!AY24=0,'Input &amp; Dashboard'!AY24=""),'Input &amp; Dashboard'!AY33,'Input &amp; Dashboard'!AY24)</f>
        <v>323548390.40032941</v>
      </c>
      <c r="AZ26" s="58">
        <f>IF(AND('Input &amp; Dashboard'!AZ24=0,'Input &amp; Dashboard'!AZ24=""),'Input &amp; Dashboard'!AZ33,'Input &amp; Dashboard'!AZ24)</f>
        <v>333254842.11233932</v>
      </c>
      <c r="BA26" s="58">
        <f>IF(AND('Input &amp; Dashboard'!BA24=0,'Input &amp; Dashboard'!BA24=""),'Input &amp; Dashboard'!BA33,'Input &amp; Dashboard'!BA24)</f>
        <v>343252487.37570947</v>
      </c>
      <c r="BB26" s="58">
        <f>IF(AND('Input &amp; Dashboard'!BB24=0,'Input &amp; Dashboard'!BB24=""),'Input &amp; Dashboard'!BB33,'Input &amp; Dashboard'!BB24)</f>
        <v>371227565.09682977</v>
      </c>
      <c r="BC26" s="48"/>
    </row>
    <row r="27" spans="1:55" ht="14.25" customHeight="1" x14ac:dyDescent="0.3">
      <c r="A27" s="48"/>
      <c r="B27" s="48"/>
      <c r="C27" s="213" t="s">
        <v>597</v>
      </c>
      <c r="D27" s="69"/>
      <c r="E27" s="64">
        <f t="shared" ref="E27:AJ27" si="0">+SUM(E20:E26)</f>
        <v>0</v>
      </c>
      <c r="F27" s="64">
        <f t="shared" si="0"/>
        <v>0</v>
      </c>
      <c r="G27" s="64">
        <f>+SUM(G20:G26)</f>
        <v>1640706874.5091996</v>
      </c>
      <c r="H27" s="64">
        <f t="shared" si="0"/>
        <v>1518344166.5</v>
      </c>
      <c r="I27" s="64">
        <f t="shared" si="0"/>
        <v>1639624351.7758498</v>
      </c>
      <c r="J27" s="64">
        <f t="shared" si="0"/>
        <v>1770638761.916183</v>
      </c>
      <c r="K27" s="64">
        <f t="shared" si="0"/>
        <v>1912171593.9370868</v>
      </c>
      <c r="L27" s="64">
        <f t="shared" si="0"/>
        <v>2065070399.30337</v>
      </c>
      <c r="M27" s="64">
        <f t="shared" si="0"/>
        <v>2230251225.183723</v>
      </c>
      <c r="N27" s="64">
        <f t="shared" si="0"/>
        <v>2408704125.4369488</v>
      </c>
      <c r="O27" s="64">
        <f t="shared" si="0"/>
        <v>2601499208.9656706</v>
      </c>
      <c r="P27" s="64">
        <f t="shared" si="0"/>
        <v>2679544185.2346416</v>
      </c>
      <c r="Q27" s="64">
        <f t="shared" si="0"/>
        <v>2759930510.7916803</v>
      </c>
      <c r="R27" s="64">
        <f t="shared" si="0"/>
        <v>2842728426.1154304</v>
      </c>
      <c r="S27" s="64">
        <f t="shared" si="0"/>
        <v>3074410792.8438387</v>
      </c>
      <c r="T27" s="64">
        <f t="shared" si="0"/>
        <v>3166643116.6291537</v>
      </c>
      <c r="U27" s="64">
        <f>+SUM(U20:U26)</f>
        <v>3261642410.1280284</v>
      </c>
      <c r="V27" s="64">
        <f t="shared" si="0"/>
        <v>3359491682.431869</v>
      </c>
      <c r="W27" s="64">
        <f t="shared" si="0"/>
        <v>3460276432.9048247</v>
      </c>
      <c r="X27" s="64">
        <f t="shared" si="0"/>
        <v>3742288962.1865683</v>
      </c>
      <c r="Y27" s="64">
        <f t="shared" si="0"/>
        <v>3854557631.0521646</v>
      </c>
      <c r="Z27" s="64">
        <f t="shared" si="0"/>
        <v>3970194359.9837298</v>
      </c>
      <c r="AA27" s="64">
        <f t="shared" si="0"/>
        <v>4089300190.7832417</v>
      </c>
      <c r="AB27" s="64">
        <f t="shared" si="0"/>
        <v>4211979196.5067401</v>
      </c>
      <c r="AC27" s="64">
        <f t="shared" si="0"/>
        <v>4555255501.0220394</v>
      </c>
      <c r="AD27" s="64">
        <f t="shared" si="0"/>
        <v>4691913166.0526991</v>
      </c>
      <c r="AE27" s="64">
        <f t="shared" si="0"/>
        <v>4832670561.0342808</v>
      </c>
      <c r="AF27" s="64">
        <f t="shared" si="0"/>
        <v>4977650677.8653088</v>
      </c>
      <c r="AG27" s="64">
        <f t="shared" si="0"/>
        <v>5126980198.2012691</v>
      </c>
      <c r="AH27" s="64">
        <f t="shared" si="0"/>
        <v>5544829084.3546715</v>
      </c>
      <c r="AI27" s="64">
        <f t="shared" si="0"/>
        <v>5711173956.8853121</v>
      </c>
      <c r="AJ27" s="64">
        <f t="shared" si="0"/>
        <v>5882509175.5918722</v>
      </c>
      <c r="AK27" s="64">
        <f t="shared" ref="AK27:BB27" si="1">+SUM(AK20:AK26)</f>
        <v>6058984450.8596258</v>
      </c>
      <c r="AL27" s="64">
        <f t="shared" si="1"/>
        <v>6240753984.3854151</v>
      </c>
      <c r="AM27" s="64">
        <f t="shared" si="1"/>
        <v>6749375434.1128273</v>
      </c>
      <c r="AN27" s="64">
        <f t="shared" si="1"/>
        <v>6951856697.1362123</v>
      </c>
      <c r="AO27" s="64">
        <f t="shared" si="1"/>
        <v>7160412398.0502987</v>
      </c>
      <c r="AP27" s="64">
        <f t="shared" si="1"/>
        <v>7375224769.9918079</v>
      </c>
      <c r="AQ27" s="64">
        <f t="shared" si="1"/>
        <v>7596481513.0915604</v>
      </c>
      <c r="AR27" s="64">
        <f t="shared" si="1"/>
        <v>8215594756.4085236</v>
      </c>
      <c r="AS27" s="64">
        <f t="shared" si="1"/>
        <v>8462062599.1007795</v>
      </c>
      <c r="AT27" s="64">
        <f t="shared" si="1"/>
        <v>8715924477.073801</v>
      </c>
      <c r="AU27" s="64">
        <f t="shared" si="1"/>
        <v>8977402211.3860168</v>
      </c>
      <c r="AV27" s="64">
        <f t="shared" si="1"/>
        <v>9246724277.7275982</v>
      </c>
      <c r="AW27" s="64">
        <f t="shared" si="1"/>
        <v>10000332306.362396</v>
      </c>
      <c r="AX27" s="64">
        <f t="shared" si="1"/>
        <v>10300342275.553267</v>
      </c>
      <c r="AY27" s="64">
        <f t="shared" si="1"/>
        <v>10609352543.819866</v>
      </c>
      <c r="AZ27" s="64">
        <f t="shared" si="1"/>
        <v>10927633120.134462</v>
      </c>
      <c r="BA27" s="64">
        <f t="shared" si="1"/>
        <v>11255462113.738499</v>
      </c>
      <c r="BB27" s="64">
        <f t="shared" si="1"/>
        <v>12172782276.008184</v>
      </c>
      <c r="BC27" s="48"/>
    </row>
    <row r="28" spans="1:55" ht="5.25" customHeight="1" x14ac:dyDescent="0.3">
      <c r="A28" s="48"/>
      <c r="B28" s="48"/>
      <c r="C28" s="14"/>
      <c r="D28" s="48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48"/>
    </row>
    <row r="29" spans="1:55" ht="14.25" customHeight="1" x14ac:dyDescent="0.3">
      <c r="A29" s="48"/>
      <c r="B29" s="51" t="s">
        <v>598</v>
      </c>
      <c r="C29" s="48"/>
      <c r="D29" s="4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48"/>
    </row>
    <row r="30" spans="1:55" ht="14.25" customHeight="1" x14ac:dyDescent="0.3">
      <c r="A30" s="48"/>
      <c r="B30" s="48"/>
      <c r="C30" s="69" t="s">
        <v>599</v>
      </c>
      <c r="D30" s="69"/>
      <c r="E30" s="65">
        <f>+Parameter!D18*(Parameter!D14)</f>
        <v>3252342443.6999998</v>
      </c>
      <c r="F30" s="65">
        <f>+E30</f>
        <v>3252342443.6999998</v>
      </c>
      <c r="G30" s="65">
        <f t="shared" ref="G30:BB30" si="2">+F30</f>
        <v>3252342443.6999998</v>
      </c>
      <c r="H30" s="65">
        <f t="shared" si="2"/>
        <v>3252342443.6999998</v>
      </c>
      <c r="I30" s="65">
        <f t="shared" si="2"/>
        <v>3252342443.6999998</v>
      </c>
      <c r="J30" s="65">
        <f t="shared" si="2"/>
        <v>3252342443.6999998</v>
      </c>
      <c r="K30" s="65">
        <f t="shared" si="2"/>
        <v>3252342443.6999998</v>
      </c>
      <c r="L30" s="65">
        <f t="shared" si="2"/>
        <v>3252342443.6999998</v>
      </c>
      <c r="M30" s="65">
        <f t="shared" si="2"/>
        <v>3252342443.6999998</v>
      </c>
      <c r="N30" s="65">
        <f t="shared" si="2"/>
        <v>3252342443.6999998</v>
      </c>
      <c r="O30" s="65">
        <f t="shared" si="2"/>
        <v>3252342443.6999998</v>
      </c>
      <c r="P30" s="65">
        <f t="shared" si="2"/>
        <v>3252342443.6999998</v>
      </c>
      <c r="Q30" s="65">
        <f t="shared" si="2"/>
        <v>3252342443.6999998</v>
      </c>
      <c r="R30" s="65">
        <f>+Q30</f>
        <v>3252342443.6999998</v>
      </c>
      <c r="S30" s="65">
        <f t="shared" si="2"/>
        <v>3252342443.6999998</v>
      </c>
      <c r="T30" s="65">
        <f t="shared" si="2"/>
        <v>3252342443.6999998</v>
      </c>
      <c r="U30" s="65">
        <f t="shared" si="2"/>
        <v>3252342443.6999998</v>
      </c>
      <c r="V30" s="65">
        <f t="shared" si="2"/>
        <v>3252342443.6999998</v>
      </c>
      <c r="W30" s="65">
        <f t="shared" si="2"/>
        <v>3252342443.6999998</v>
      </c>
      <c r="X30" s="65">
        <f t="shared" si="2"/>
        <v>3252342443.6999998</v>
      </c>
      <c r="Y30" s="65">
        <f t="shared" si="2"/>
        <v>3252342443.6999998</v>
      </c>
      <c r="Z30" s="65">
        <f t="shared" si="2"/>
        <v>3252342443.6999998</v>
      </c>
      <c r="AA30" s="65">
        <f t="shared" si="2"/>
        <v>3252342443.6999998</v>
      </c>
      <c r="AB30" s="65">
        <f t="shared" si="2"/>
        <v>3252342443.6999998</v>
      </c>
      <c r="AC30" s="65">
        <f t="shared" si="2"/>
        <v>3252342443.6999998</v>
      </c>
      <c r="AD30" s="65">
        <f t="shared" si="2"/>
        <v>3252342443.6999998</v>
      </c>
      <c r="AE30" s="65">
        <f t="shared" si="2"/>
        <v>3252342443.6999998</v>
      </c>
      <c r="AF30" s="65">
        <f t="shared" si="2"/>
        <v>3252342443.6999998</v>
      </c>
      <c r="AG30" s="65">
        <f t="shared" si="2"/>
        <v>3252342443.6999998</v>
      </c>
      <c r="AH30" s="65">
        <f t="shared" si="2"/>
        <v>3252342443.6999998</v>
      </c>
      <c r="AI30" s="65">
        <f t="shared" si="2"/>
        <v>3252342443.6999998</v>
      </c>
      <c r="AJ30" s="65">
        <f t="shared" si="2"/>
        <v>3252342443.6999998</v>
      </c>
      <c r="AK30" s="65">
        <f t="shared" si="2"/>
        <v>3252342443.6999998</v>
      </c>
      <c r="AL30" s="65">
        <f t="shared" si="2"/>
        <v>3252342443.6999998</v>
      </c>
      <c r="AM30" s="65">
        <f t="shared" si="2"/>
        <v>3252342443.6999998</v>
      </c>
      <c r="AN30" s="65">
        <f t="shared" si="2"/>
        <v>3252342443.6999998</v>
      </c>
      <c r="AO30" s="65">
        <f t="shared" si="2"/>
        <v>3252342443.6999998</v>
      </c>
      <c r="AP30" s="65">
        <f t="shared" si="2"/>
        <v>3252342443.6999998</v>
      </c>
      <c r="AQ30" s="65">
        <f t="shared" si="2"/>
        <v>3252342443.6999998</v>
      </c>
      <c r="AR30" s="65">
        <f t="shared" si="2"/>
        <v>3252342443.6999998</v>
      </c>
      <c r="AS30" s="65">
        <f t="shared" si="2"/>
        <v>3252342443.6999998</v>
      </c>
      <c r="AT30" s="65">
        <f t="shared" si="2"/>
        <v>3252342443.6999998</v>
      </c>
      <c r="AU30" s="65">
        <f t="shared" si="2"/>
        <v>3252342443.6999998</v>
      </c>
      <c r="AV30" s="65">
        <f t="shared" si="2"/>
        <v>3252342443.6999998</v>
      </c>
      <c r="AW30" s="65">
        <f t="shared" si="2"/>
        <v>3252342443.6999998</v>
      </c>
      <c r="AX30" s="65">
        <f t="shared" si="2"/>
        <v>3252342443.6999998</v>
      </c>
      <c r="AY30" s="65">
        <f t="shared" si="2"/>
        <v>3252342443.6999998</v>
      </c>
      <c r="AZ30" s="65">
        <f t="shared" si="2"/>
        <v>3252342443.6999998</v>
      </c>
      <c r="BA30" s="65">
        <f t="shared" si="2"/>
        <v>3252342443.6999998</v>
      </c>
      <c r="BB30" s="65">
        <f t="shared" si="2"/>
        <v>3252342443.6999998</v>
      </c>
      <c r="BC30" s="48"/>
    </row>
    <row r="31" spans="1:55" ht="14.25" customHeight="1" x14ac:dyDescent="0.3">
      <c r="A31" s="48"/>
      <c r="B31" s="48"/>
      <c r="C31" s="48"/>
      <c r="D31" s="4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48"/>
    </row>
    <row r="32" spans="1:55" ht="14.25" customHeight="1" x14ac:dyDescent="0.3">
      <c r="A32" s="48"/>
      <c r="B32" s="51" t="s">
        <v>600</v>
      </c>
      <c r="C32" s="48"/>
      <c r="D32" s="4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48"/>
    </row>
    <row r="33" spans="1:55" ht="14.25" customHeight="1" x14ac:dyDescent="0.3">
      <c r="A33" s="48"/>
      <c r="B33" s="51"/>
      <c r="C33" s="51" t="s">
        <v>601</v>
      </c>
      <c r="D33" s="48"/>
      <c r="E33" s="58">
        <f>IF(AND('Input &amp; Dashboard'!E36=0,'Input &amp; Dashboard'!E36=""),'Input &amp; Dashboard'!E43,'Input &amp; Dashboard'!E36)</f>
        <v>0</v>
      </c>
      <c r="F33" s="58">
        <f>IF(AND('Input &amp; Dashboard'!F36=0,'Input &amp; Dashboard'!F36=""),'Input &amp; Dashboard'!F43,'Input &amp; Dashboard'!F36)</f>
        <v>0</v>
      </c>
      <c r="G33" s="58">
        <f>IF(AND('Input &amp; Dashboard'!G36=0,'Input &amp; Dashboard'!G36=""),'Input &amp; Dashboard'!G43,'Input &amp; Dashboard'!G36)</f>
        <v>-820353437.25459993</v>
      </c>
      <c r="H33" s="58">
        <f>IF(AND('Input &amp; Dashboard'!H36=0,'Input &amp; Dashboard'!H36=""),'Input &amp; Dashboard'!H43,'Input &amp; Dashboard'!H36)</f>
        <v>-759172083.25</v>
      </c>
      <c r="I33" s="58">
        <f>IF(AND('Input &amp; Dashboard'!I36=0,'Input &amp; Dashboard'!I36=""),'Input &amp; Dashboard'!I43,'Input &amp; Dashboard'!I36)</f>
        <v>-819812175.88792491</v>
      </c>
      <c r="J33" s="58">
        <f>IF(AND('Input &amp; Dashboard'!J36=0,'Input &amp; Dashboard'!J36=""),'Input &amp; Dashboard'!J43,'Input &amp; Dashboard'!J36)</f>
        <v>-885319380.9580915</v>
      </c>
      <c r="K33" s="58">
        <f>IF(AND('Input &amp; Dashboard'!K36=0,'Input &amp; Dashboard'!K36=""),'Input &amp; Dashboard'!K43,'Input &amp; Dashboard'!K36)</f>
        <v>-956085796.96854353</v>
      </c>
      <c r="L33" s="58">
        <f>IF(AND('Input &amp; Dashboard'!L36=0,'Input &amp; Dashboard'!L36=""),'Input &amp; Dashboard'!L43,'Input &amp; Dashboard'!L36)</f>
        <v>-1032535199.6516849</v>
      </c>
      <c r="M33" s="58">
        <f>IF(AND('Input &amp; Dashboard'!M36=0,'Input &amp; Dashboard'!M36=""),'Input &amp; Dashboard'!M43,'Input &amp; Dashboard'!M36)</f>
        <v>-1115125612.5918615</v>
      </c>
      <c r="N33" s="58">
        <f>IF(AND('Input &amp; Dashboard'!N36=0,'Input &amp; Dashboard'!N36=""),'Input &amp; Dashboard'!N43,'Input &amp; Dashboard'!N36)</f>
        <v>-1204352062.7184744</v>
      </c>
      <c r="O33" s="58">
        <f>IF(AND('Input &amp; Dashboard'!O36=0,'Input &amp; Dashboard'!O36=""),'Input &amp; Dashboard'!O43,'Input &amp; Dashboard'!O36)</f>
        <v>-1300749604.4828355</v>
      </c>
      <c r="P33" s="58">
        <f>IF(AND('Input &amp; Dashboard'!P36=0,'Input &amp; Dashboard'!P36=""),'Input &amp; Dashboard'!P43,'Input &amp; Dashboard'!P36)</f>
        <v>-1339772092.6173208</v>
      </c>
      <c r="Q33" s="58">
        <f>IF(AND('Input &amp; Dashboard'!Q36=0,'Input &amp; Dashboard'!Q36=""),'Input &amp; Dashboard'!Q43,'Input &amp; Dashboard'!Q36)</f>
        <v>-1379965255.3958402</v>
      </c>
      <c r="R33" s="58">
        <f>IF(AND('Input &amp; Dashboard'!R36=0,'Input &amp; Dashboard'!R36=""),'Input &amp; Dashboard'!R43,'Input &amp; Dashboard'!R36)</f>
        <v>-1421364213.0577152</v>
      </c>
      <c r="S33" s="58">
        <f>IF(AND('Input &amp; Dashboard'!S36=0,'Input &amp; Dashboard'!S36=""),'Input &amp; Dashboard'!S43,'Input &amp; Dashboard'!S36)</f>
        <v>-1537205396.4219191</v>
      </c>
      <c r="T33" s="58">
        <f>IF(AND('Input &amp; Dashboard'!T36=0,'Input &amp; Dashboard'!T36=""),'Input &amp; Dashboard'!T43,'Input &amp; Dashboard'!T36)</f>
        <v>-1583321558.3145769</v>
      </c>
      <c r="U33" s="58">
        <f>IF(AND('Input &amp; Dashboard'!U36=0,'Input &amp; Dashboard'!U36=""),'Input &amp; Dashboard'!U43,'Input &amp; Dashboard'!U36)</f>
        <v>-1630821205.0640137</v>
      </c>
      <c r="V33" s="58">
        <f>IF(AND('Input &amp; Dashboard'!V36=0,'Input &amp; Dashboard'!V36=""),'Input &amp; Dashboard'!V43,'Input &amp; Dashboard'!V36)</f>
        <v>-1679745841.2159343</v>
      </c>
      <c r="W33" s="58">
        <f>IF(AND('Input &amp; Dashboard'!W36=0,'Input &amp; Dashboard'!W36=""),'Input &amp; Dashboard'!W43,'Input &amp; Dashboard'!W36)</f>
        <v>-1730138216.4524124</v>
      </c>
      <c r="X33" s="58">
        <f>IF(AND('Input &amp; Dashboard'!X36=0,'Input &amp; Dashboard'!X36=""),'Input &amp; Dashboard'!X43,'Input &amp; Dashboard'!X36)</f>
        <v>-1871144481.0932841</v>
      </c>
      <c r="Y33" s="58">
        <f>IF(AND('Input &amp; Dashboard'!Y36=0,'Input &amp; Dashboard'!Y36=""),'Input &amp; Dashboard'!Y43,'Input &amp; Dashboard'!Y36)</f>
        <v>-1927278815.5260825</v>
      </c>
      <c r="Z33" s="58">
        <f>IF(AND('Input &amp; Dashboard'!Z36=0,'Input &amp; Dashboard'!Z36=""),'Input &amp; Dashboard'!Z43,'Input &amp; Dashboard'!Z36)</f>
        <v>-1985097179.9918649</v>
      </c>
      <c r="AA33" s="58">
        <f>IF(AND('Input &amp; Dashboard'!AA36=0,'Input &amp; Dashboard'!AA36=""),'Input &amp; Dashboard'!AA43,'Input &amp; Dashboard'!AA36)</f>
        <v>-2044650095.3916209</v>
      </c>
      <c r="AB33" s="58">
        <f>IF(AND('Input &amp; Dashboard'!AB36=0,'Input &amp; Dashboard'!AB36=""),'Input &amp; Dashboard'!AB43,'Input &amp; Dashboard'!AB36)</f>
        <v>-2105989598.2533698</v>
      </c>
      <c r="AC33" s="58">
        <f>IF(AND('Input &amp; Dashboard'!AC36=0,'Input &amp; Dashboard'!AC36=""),'Input &amp; Dashboard'!AC43,'Input &amp; Dashboard'!AC36)</f>
        <v>-2277627750.5110197</v>
      </c>
      <c r="AD33" s="58">
        <f>IF(AND('Input &amp; Dashboard'!AD36=0,'Input &amp; Dashboard'!AD36=""),'Input &amp; Dashboard'!AD43,'Input &amp; Dashboard'!AD36)</f>
        <v>-2345956583.0263505</v>
      </c>
      <c r="AE33" s="58">
        <f>IF(AND('Input &amp; Dashboard'!AE36=0,'Input &amp; Dashboard'!AE36=""),'Input &amp; Dashboard'!AE43,'Input &amp; Dashboard'!AE36)</f>
        <v>-2416335280.5171413</v>
      </c>
      <c r="AF33" s="58">
        <f>IF(AND('Input &amp; Dashboard'!AF36=0,'Input &amp; Dashboard'!AF36=""),'Input &amp; Dashboard'!AF43,'Input &amp; Dashboard'!AF36)</f>
        <v>-2488825338.9326553</v>
      </c>
      <c r="AG33" s="58">
        <f>IF(AND('Input &amp; Dashboard'!AG36=0,'Input &amp; Dashboard'!AG36=""),'Input &amp; Dashboard'!AG43,'Input &amp; Dashboard'!AG36)</f>
        <v>-2563490099.1006346</v>
      </c>
      <c r="AH33" s="58">
        <f>IF(AND('Input &amp; Dashboard'!AH36=0,'Input &amp; Dashboard'!AH36=""),'Input &amp; Dashboard'!AH43,'Input &amp; Dashboard'!AH36)</f>
        <v>-2772414542.1773353</v>
      </c>
      <c r="AI33" s="58">
        <f>IF(AND('Input &amp; Dashboard'!AI36=0,'Input &amp; Dashboard'!AI36=""),'Input &amp; Dashboard'!AI43,'Input &amp; Dashboard'!AI36)</f>
        <v>-2855586978.4426556</v>
      </c>
      <c r="AJ33" s="58">
        <f>IF(AND('Input &amp; Dashboard'!AJ36=0,'Input &amp; Dashboard'!AJ36=""),'Input &amp; Dashboard'!AJ43,'Input &amp; Dashboard'!AJ36)</f>
        <v>-2941254587.7959356</v>
      </c>
      <c r="AK33" s="58">
        <f>IF(AND('Input &amp; Dashboard'!AK36=0,'Input &amp; Dashboard'!AK36=""),'Input &amp; Dashboard'!AK43,'Input &amp; Dashboard'!AK36)</f>
        <v>-3029492225.4298129</v>
      </c>
      <c r="AL33" s="58">
        <f>IF(AND('Input &amp; Dashboard'!AL36=0,'Input &amp; Dashboard'!AL36=""),'Input &amp; Dashboard'!AL43,'Input &amp; Dashboard'!AL36)</f>
        <v>-3120376992.1927075</v>
      </c>
      <c r="AM33" s="58">
        <f>IF(AND('Input &amp; Dashboard'!AM36=0,'Input &amp; Dashboard'!AM36=""),'Input &amp; Dashboard'!AM43,'Input &amp; Dashboard'!AM36)</f>
        <v>-3374687717.0564137</v>
      </c>
      <c r="AN33" s="58">
        <f>IF(AND('Input &amp; Dashboard'!AN36=0,'Input &amp; Dashboard'!AN36=""),'Input &amp; Dashboard'!AN43,'Input &amp; Dashboard'!AN36)</f>
        <v>-3475928348.5681067</v>
      </c>
      <c r="AO33" s="58">
        <f>IF(AND('Input &amp; Dashboard'!AO36=0,'Input &amp; Dashboard'!AO36=""),'Input &amp; Dashboard'!AO43,'Input &amp; Dashboard'!AO36)</f>
        <v>-3580206199.0251498</v>
      </c>
      <c r="AP33" s="58">
        <f>IF(AND('Input &amp; Dashboard'!AP36=0,'Input &amp; Dashboard'!AP36=""),'Input &amp; Dashboard'!AP43,'Input &amp; Dashboard'!AP36)</f>
        <v>-3687612384.995904</v>
      </c>
      <c r="AQ33" s="58">
        <f>IF(AND('Input &amp; Dashboard'!AQ36=0,'Input &amp; Dashboard'!AQ36=""),'Input &amp; Dashboard'!AQ43,'Input &amp; Dashboard'!AQ36)</f>
        <v>-3798240756.5457811</v>
      </c>
      <c r="AR33" s="58">
        <f>IF(AND('Input &amp; Dashboard'!AR36=0,'Input &amp; Dashboard'!AR36=""),'Input &amp; Dashboard'!AR43,'Input &amp; Dashboard'!AR36)</f>
        <v>-4107797378.2042623</v>
      </c>
      <c r="AS33" s="58">
        <f>IF(AND('Input &amp; Dashboard'!AS36=0,'Input &amp; Dashboard'!AS36=""),'Input &amp; Dashboard'!AS43,'Input &amp; Dashboard'!AS36)</f>
        <v>-4231031299.5503893</v>
      </c>
      <c r="AT33" s="58">
        <f>IF(AND('Input &amp; Dashboard'!AT36=0,'Input &amp; Dashboard'!AT36=""),'Input &amp; Dashboard'!AT43,'Input &amp; Dashboard'!AT36)</f>
        <v>-4357962238.5369015</v>
      </c>
      <c r="AU33" s="58">
        <f>IF(AND('Input &amp; Dashboard'!AU36=0,'Input &amp; Dashboard'!AU36=""),'Input &amp; Dashboard'!AU43,'Input &amp; Dashboard'!AU36)</f>
        <v>-4488701105.6930084</v>
      </c>
      <c r="AV33" s="58">
        <f>IF(AND('Input &amp; Dashboard'!AV36=0,'Input &amp; Dashboard'!AV36=""),'Input &amp; Dashboard'!AV43,'Input &amp; Dashboard'!AV36)</f>
        <v>-4623362138.8637981</v>
      </c>
      <c r="AW33" s="58">
        <f>IF(AND('Input &amp; Dashboard'!AW36=0,'Input &amp; Dashboard'!AW36=""),'Input &amp; Dashboard'!AW43,'Input &amp; Dashboard'!AW36)</f>
        <v>-5000166153.1811981</v>
      </c>
      <c r="AX33" s="58">
        <f>IF(AND('Input &amp; Dashboard'!AX36=0,'Input &amp; Dashboard'!AX36=""),'Input &amp; Dashboard'!AX43,'Input &amp; Dashboard'!AX36)</f>
        <v>-5150171137.7766342</v>
      </c>
      <c r="AY33" s="58">
        <f>IF(AND('Input &amp; Dashboard'!AY36=0,'Input &amp; Dashboard'!AY36=""),'Input &amp; Dashboard'!AY43,'Input &amp; Dashboard'!AY36)</f>
        <v>-5304676271.9099331</v>
      </c>
      <c r="AZ33" s="58">
        <f>IF(AND('Input &amp; Dashboard'!AZ36=0,'Input &amp; Dashboard'!AZ36=""),'Input &amp; Dashboard'!AZ43,'Input &amp; Dashboard'!AZ36)</f>
        <v>-5463816560.0672321</v>
      </c>
      <c r="BA33" s="58">
        <f>IF(AND('Input &amp; Dashboard'!BA36=0,'Input &amp; Dashboard'!BA36=""),'Input &amp; Dashboard'!BA43,'Input &amp; Dashboard'!BA36)</f>
        <v>-5627731056.8692484</v>
      </c>
      <c r="BB33" s="58">
        <f>IF(AND('Input &amp; Dashboard'!BB36=0,'Input &amp; Dashboard'!BB36=""),'Input &amp; Dashboard'!BB43,'Input &amp; Dashboard'!BB36)</f>
        <v>-6086391138.0040932</v>
      </c>
      <c r="BC33" s="58"/>
    </row>
    <row r="34" spans="1:55" ht="14.25" hidden="1" customHeight="1" x14ac:dyDescent="0.3">
      <c r="A34" s="48"/>
      <c r="B34" s="51"/>
      <c r="C34" s="70" t="s">
        <v>589</v>
      </c>
      <c r="D34" s="66"/>
      <c r="E34" s="68">
        <v>0</v>
      </c>
      <c r="F34" s="68">
        <v>0</v>
      </c>
      <c r="G34" s="68">
        <v>0</v>
      </c>
      <c r="H34" s="68">
        <v>0</v>
      </c>
      <c r="I34" s="68">
        <v>0.05</v>
      </c>
      <c r="J34" s="68">
        <v>0</v>
      </c>
      <c r="K34" s="68">
        <v>0</v>
      </c>
      <c r="L34" s="68">
        <v>0</v>
      </c>
      <c r="M34" s="68">
        <v>0</v>
      </c>
      <c r="N34" s="68">
        <v>0.05</v>
      </c>
      <c r="O34" s="68">
        <v>0</v>
      </c>
      <c r="P34" s="68">
        <v>0</v>
      </c>
      <c r="Q34" s="68">
        <v>0</v>
      </c>
      <c r="R34" s="68">
        <v>0</v>
      </c>
      <c r="S34" s="68">
        <v>0.05</v>
      </c>
      <c r="T34" s="68">
        <v>0</v>
      </c>
      <c r="U34" s="68">
        <v>0</v>
      </c>
      <c r="V34" s="68">
        <v>0</v>
      </c>
      <c r="W34" s="68">
        <v>0</v>
      </c>
      <c r="X34" s="68">
        <v>0.05</v>
      </c>
      <c r="Y34" s="68">
        <v>0</v>
      </c>
      <c r="Z34" s="68">
        <v>0</v>
      </c>
      <c r="AA34" s="68">
        <v>0</v>
      </c>
      <c r="AB34" s="68">
        <v>0</v>
      </c>
      <c r="AC34" s="68">
        <v>0.05</v>
      </c>
      <c r="AD34" s="68">
        <v>0</v>
      </c>
      <c r="AE34" s="68">
        <v>0</v>
      </c>
      <c r="AF34" s="68">
        <v>0</v>
      </c>
      <c r="AG34" s="68">
        <v>0</v>
      </c>
      <c r="AH34" s="68">
        <v>0.05</v>
      </c>
      <c r="AI34" s="68">
        <v>0</v>
      </c>
      <c r="AJ34" s="68">
        <v>0</v>
      </c>
      <c r="AK34" s="68">
        <v>0</v>
      </c>
      <c r="AL34" s="68">
        <v>0</v>
      </c>
      <c r="AM34" s="68">
        <v>0.05</v>
      </c>
      <c r="AN34" s="68">
        <v>0</v>
      </c>
      <c r="AO34" s="68">
        <v>0</v>
      </c>
      <c r="AP34" s="68">
        <v>0</v>
      </c>
      <c r="AQ34" s="68">
        <v>0</v>
      </c>
      <c r="AR34" s="68">
        <v>0.05</v>
      </c>
      <c r="AS34" s="68">
        <v>0</v>
      </c>
      <c r="AT34" s="68">
        <v>0</v>
      </c>
      <c r="AU34" s="68">
        <v>0</v>
      </c>
      <c r="AV34" s="68">
        <v>0</v>
      </c>
      <c r="AW34" s="68">
        <v>0.05</v>
      </c>
      <c r="AX34" s="68">
        <v>0</v>
      </c>
      <c r="AY34" s="68">
        <v>0</v>
      </c>
      <c r="AZ34" s="68">
        <v>0</v>
      </c>
      <c r="BA34" s="68">
        <v>0</v>
      </c>
      <c r="BB34" s="68">
        <v>0.05</v>
      </c>
      <c r="BC34" s="48"/>
    </row>
    <row r="35" spans="1:55" ht="14.25" customHeight="1" x14ac:dyDescent="0.3">
      <c r="A35" s="48"/>
      <c r="B35" s="48"/>
      <c r="C35" s="214" t="s">
        <v>602</v>
      </c>
      <c r="D35" s="48"/>
      <c r="E35" s="58">
        <f>IF(AND('Input &amp; Dashboard'!E37=0,'Input &amp; Dashboard'!E37=""),'Input &amp; Dashboard'!E44,'Input &amp; Dashboard'!E37)</f>
        <v>0</v>
      </c>
      <c r="F35" s="58">
        <f>IF(AND('Input &amp; Dashboard'!F37=0,'Input &amp; Dashboard'!F37=""),'Input &amp; Dashboard'!F44,'Input &amp; Dashboard'!F37)</f>
        <v>0</v>
      </c>
      <c r="G35" s="58">
        <f>IF(AND('Input &amp; Dashboard'!G37=0,'Input &amp; Dashboard'!G37=""),'Input &amp; Dashboard'!G44,'Input &amp; Dashboard'!G37)</f>
        <v>-307661000</v>
      </c>
      <c r="H35" s="58">
        <f>IF(AND('Input &amp; Dashboard'!H37=0,'Input &amp; Dashboard'!H37=""),'Input &amp; Dashboard'!H44,'Input &amp; Dashboard'!H37)</f>
        <v>-332735371.5</v>
      </c>
      <c r="I35" s="58">
        <f>IF(AND('Input &amp; Dashboard'!I37=0,'Input &amp; Dashboard'!I37=""),'Input &amp; Dashboard'!I44,'Input &amp; Dashboard'!I37)</f>
        <v>-359853304.27724999</v>
      </c>
      <c r="J35" s="58">
        <f>IF(AND('Input &amp; Dashboard'!J37=0,'Input &amp; Dashboard'!J37=""),'Input &amp; Dashboard'!J44,'Input &amp; Dashboard'!J37)</f>
        <v>-389181348.57584584</v>
      </c>
      <c r="K35" s="58">
        <f>IF(AND('Input &amp; Dashboard'!K37=0,'Input &amp; Dashboard'!K37=""),'Input &amp; Dashboard'!K44,'Input &amp; Dashboard'!K37)</f>
        <v>-420899628.48477727</v>
      </c>
      <c r="L35" s="58">
        <f>IF(AND('Input &amp; Dashboard'!L37=0,'Input &amp; Dashboard'!L37=""),'Input &amp; Dashboard'!L44,'Input &amp; Dashboard'!L37)</f>
        <v>-455202948.21243602</v>
      </c>
      <c r="M35" s="58">
        <f>IF(AND('Input &amp; Dashboard'!M37=0,'Input &amp; Dashboard'!M37=""),'Input &amp; Dashboard'!M44,'Input &amp; Dashboard'!M37)</f>
        <v>-492301988.48351544</v>
      </c>
      <c r="N35" s="58">
        <f>IF(AND('Input &amp; Dashboard'!N37=0,'Input &amp; Dashboard'!N37=""),'Input &amp; Dashboard'!N44,'Input &amp; Dashboard'!N37)</f>
        <v>-532424600.5462268</v>
      </c>
      <c r="O35" s="58">
        <f>IF(AND('Input &amp; Dashboard'!O37=0,'Input &amp; Dashboard'!O37=""),'Input &amp; Dashboard'!O44,'Input &amp; Dashboard'!O37)</f>
        <v>-575817205.49276018</v>
      </c>
      <c r="P35" s="58">
        <f>IF(AND('Input &amp; Dashboard'!P37=0,'Input &amp; Dashboard'!P37=""),'Input &amp; Dashboard'!P44,'Input &amp; Dashboard'!P37)</f>
        <v>-593091721.65754294</v>
      </c>
      <c r="Q35" s="58">
        <f>IF(AND('Input &amp; Dashboard'!Q37=0,'Input &amp; Dashboard'!Q37=""),'Input &amp; Dashboard'!Q44,'Input &amp; Dashboard'!Q37)</f>
        <v>-610884473.30726922</v>
      </c>
      <c r="R35" s="58">
        <f>IF(AND('Input &amp; Dashboard'!R37=0,'Input &amp; Dashboard'!R37=""),'Input &amp; Dashboard'!R44,'Input &amp; Dashboard'!R37)</f>
        <v>-629211007.50648725</v>
      </c>
      <c r="S35" s="58">
        <f>IF(AND('Input &amp; Dashboard'!S37=0,'Input &amp; Dashboard'!S37=""),'Input &amp; Dashboard'!S44,'Input &amp; Dashboard'!S37)</f>
        <v>-680491704.61826599</v>
      </c>
      <c r="T35" s="58">
        <f>IF(AND('Input &amp; Dashboard'!T37=0,'Input &amp; Dashboard'!T37=""),'Input &amp; Dashboard'!T44,'Input &amp; Dashboard'!T37)</f>
        <v>-700906455.756814</v>
      </c>
      <c r="U35" s="58">
        <f>IF(AND('Input &amp; Dashboard'!U37=0,'Input &amp; Dashboard'!U37=""),'Input &amp; Dashboard'!U44,'Input &amp; Dashboard'!U37)</f>
        <v>-721933649.42951834</v>
      </c>
      <c r="V35" s="58">
        <f>IF(AND('Input &amp; Dashboard'!V37=0,'Input &amp; Dashboard'!V37=""),'Input &amp; Dashboard'!V44,'Input &amp; Dashboard'!V37)</f>
        <v>-743591658.91240382</v>
      </c>
      <c r="W35" s="58">
        <f>IF(AND('Input &amp; Dashboard'!W37=0,'Input &amp; Dashboard'!W37=""),'Input &amp; Dashboard'!W44,'Input &amp; Dashboard'!W37)</f>
        <v>-765899408.67977595</v>
      </c>
      <c r="X35" s="58">
        <f>IF(AND('Input &amp; Dashboard'!X37=0,'Input &amp; Dashboard'!X37=""),'Input &amp; Dashboard'!X44,'Input &amp; Dashboard'!X37)</f>
        <v>-828320210.48717785</v>
      </c>
      <c r="Y35" s="58">
        <f>IF(AND('Input &amp; Dashboard'!Y37=0,'Input &amp; Dashboard'!Y37=""),'Input &amp; Dashboard'!Y44,'Input &amp; Dashboard'!Y37)</f>
        <v>-853169816.8017931</v>
      </c>
      <c r="Z35" s="58">
        <f>IF(AND('Input &amp; Dashboard'!Z37=0,'Input &amp; Dashboard'!Z37=""),'Input &amp; Dashboard'!Z44,'Input &amp; Dashboard'!Z37)</f>
        <v>-878764911.30584681</v>
      </c>
      <c r="AA35" s="58">
        <f>IF(AND('Input &amp; Dashboard'!AA37=0,'Input &amp; Dashboard'!AA37=""),'Input &amp; Dashboard'!AA44,'Input &amp; Dashboard'!AA37)</f>
        <v>-905127858.64502227</v>
      </c>
      <c r="AB35" s="58">
        <f>IF(AND('Input &amp; Dashboard'!AB37=0,'Input &amp; Dashboard'!AB37=""),'Input &amp; Dashboard'!AB44,'Input &amp; Dashboard'!AB37)</f>
        <v>-932281694.40437305</v>
      </c>
      <c r="AC35" s="58">
        <f>IF(AND('Input &amp; Dashboard'!AC37=0,'Input &amp; Dashboard'!AC37=""),'Input &amp; Dashboard'!AC44,'Input &amp; Dashboard'!AC37)</f>
        <v>-1008262652.4983293</v>
      </c>
      <c r="AD35" s="58">
        <f>IF(AND('Input &amp; Dashboard'!AD37=0,'Input &amp; Dashboard'!AD37=""),'Input &amp; Dashboard'!AD44,'Input &amp; Dashboard'!AD37)</f>
        <v>-1038510532.0732791</v>
      </c>
      <c r="AE35" s="58">
        <f>IF(AND('Input &amp; Dashboard'!AE37=0,'Input &amp; Dashboard'!AE37=""),'Input &amp; Dashboard'!AE44,'Input &amp; Dashboard'!AE37)</f>
        <v>-1069665848.0354778</v>
      </c>
      <c r="AF35" s="58">
        <f>IF(AND('Input &amp; Dashboard'!AF37=0,'Input &amp; Dashboard'!AF37=""),'Input &amp; Dashboard'!AF44,'Input &amp; Dashboard'!AF37)</f>
        <v>-1101755823.476542</v>
      </c>
      <c r="AG35" s="58">
        <f>IF(AND('Input &amp; Dashboard'!AG37=0,'Input &amp; Dashboard'!AG37=""),'Input &amp; Dashboard'!AG44,'Input &amp; Dashboard'!AG37)</f>
        <v>-1134808498.1808381</v>
      </c>
      <c r="AH35" s="58">
        <f>IF(AND('Input &amp; Dashboard'!AH37=0,'Input &amp; Dashboard'!AH37=""),'Input &amp; Dashboard'!AH44,'Input &amp; Dashboard'!AH37)</f>
        <v>-1227295390.7825763</v>
      </c>
      <c r="AI35" s="58">
        <f>IF(AND('Input &amp; Dashboard'!AI37=0,'Input &amp; Dashboard'!AI37=""),'Input &amp; Dashboard'!AI44,'Input &amp; Dashboard'!AI37)</f>
        <v>-1264114252.5060537</v>
      </c>
      <c r="AJ35" s="58">
        <f>IF(AND('Input &amp; Dashboard'!AJ37=0,'Input &amp; Dashboard'!AJ37=""),'Input &amp; Dashboard'!AJ44,'Input &amp; Dashboard'!AJ37)</f>
        <v>-1302037680.0812354</v>
      </c>
      <c r="AK35" s="58">
        <f>IF(AND('Input &amp; Dashboard'!AK37=0,'Input &amp; Dashboard'!AK37=""),'Input &amp; Dashboard'!AK44,'Input &amp; Dashboard'!AK37)</f>
        <v>-1341098810.4836724</v>
      </c>
      <c r="AL35" s="58">
        <f>IF(AND('Input &amp; Dashboard'!AL37=0,'Input &amp; Dashboard'!AL37=""),'Input &amp; Dashboard'!AL44,'Input &amp; Dashboard'!AL37)</f>
        <v>-1381331774.7981825</v>
      </c>
      <c r="AM35" s="58">
        <f>IF(AND('Input &amp; Dashboard'!AM37=0,'Input &amp; Dashboard'!AM37=""),'Input &amp; Dashboard'!AM44,'Input &amp; Dashboard'!AM37)</f>
        <v>-1493910314.4442344</v>
      </c>
      <c r="AN35" s="58">
        <f>IF(AND('Input &amp; Dashboard'!AN37=0,'Input &amp; Dashboard'!AN37=""),'Input &amp; Dashboard'!AN44,'Input &amp; Dashboard'!AN37)</f>
        <v>-1538727623.8775616</v>
      </c>
      <c r="AO35" s="58">
        <f>IF(AND('Input &amp; Dashboard'!AO37=0,'Input &amp; Dashboard'!AO37=""),'Input &amp; Dashboard'!AO44,'Input &amp; Dashboard'!AO37)</f>
        <v>-1584889452.5938883</v>
      </c>
      <c r="AP35" s="58">
        <f>IF(AND('Input &amp; Dashboard'!AP37=0,'Input &amp; Dashboard'!AP37=""),'Input &amp; Dashboard'!AP44,'Input &amp; Dashboard'!AP37)</f>
        <v>-1632436136.1717048</v>
      </c>
      <c r="AQ35" s="58">
        <f>IF(AND('Input &amp; Dashboard'!AQ37=0,'Input &amp; Dashboard'!AQ37=""),'Input &amp; Dashboard'!AQ44,'Input &amp; Dashboard'!AQ37)</f>
        <v>-1681409220.256856</v>
      </c>
      <c r="AR35" s="58">
        <f>IF(AND('Input &amp; Dashboard'!AR37=0,'Input &amp; Dashboard'!AR37=""),'Input &amp; Dashboard'!AR44,'Input &amp; Dashboard'!AR37)</f>
        <v>-1818444071.7077899</v>
      </c>
      <c r="AS35" s="58">
        <f>IF(AND('Input &amp; Dashboard'!AS37=0,'Input &amp; Dashboard'!AS37=""),'Input &amp; Dashboard'!AS44,'Input &amp; Dashboard'!AS37)</f>
        <v>-1872997393.8590233</v>
      </c>
      <c r="AT35" s="58">
        <f>IF(AND('Input &amp; Dashboard'!AT37=0,'Input &amp; Dashboard'!AT37=""),'Input &amp; Dashboard'!AT44,'Input &amp; Dashboard'!AT37)</f>
        <v>-1929187315.6747942</v>
      </c>
      <c r="AU35" s="58">
        <f>IF(AND('Input &amp; Dashboard'!AU37=0,'Input &amp; Dashboard'!AU37=""),'Input &amp; Dashboard'!AU44,'Input &amp; Dashboard'!AU37)</f>
        <v>-1987062935.1450381</v>
      </c>
      <c r="AV35" s="58">
        <f>IF(AND('Input &amp; Dashboard'!AV37=0,'Input &amp; Dashboard'!AV37=""),'Input &amp; Dashboard'!AV44,'Input &amp; Dashboard'!AV37)</f>
        <v>-2046674823.1993892</v>
      </c>
      <c r="AW35" s="58">
        <f>IF(AND('Input &amp; Dashboard'!AW37=0,'Input &amp; Dashboard'!AW37=""),'Input &amp; Dashboard'!AW44,'Input &amp; Dashboard'!AW37)</f>
        <v>-2213478821.2901392</v>
      </c>
      <c r="AX35" s="58">
        <f>IF(AND('Input &amp; Dashboard'!AX37=0,'Input &amp; Dashboard'!AX37=""),'Input &amp; Dashboard'!AX44,'Input &amp; Dashboard'!AX37)</f>
        <v>-2279883185.9288435</v>
      </c>
      <c r="AY35" s="58">
        <f>IF(AND('Input &amp; Dashboard'!AY37=0,'Input &amp; Dashboard'!AY37=""),'Input &amp; Dashboard'!AY44,'Input &amp; Dashboard'!AY37)</f>
        <v>-2348279681.5067086</v>
      </c>
      <c r="AZ35" s="58">
        <f>IF(AND('Input &amp; Dashboard'!AZ37=0,'Input &amp; Dashboard'!AZ37=""),'Input &amp; Dashboard'!AZ44,'Input &amp; Dashboard'!AZ37)</f>
        <v>-2418728071.9519105</v>
      </c>
      <c r="BA35" s="58">
        <f>IF(AND('Input &amp; Dashboard'!BA37=0,'Input &amp; Dashboard'!BA37=""),'Input &amp; Dashboard'!BA44,'Input &amp; Dashboard'!BA37)</f>
        <v>-2491289914.1104674</v>
      </c>
      <c r="BB35" s="58">
        <f>IF(AND('Input &amp; Dashboard'!BB37=0,'Input &amp; Dashboard'!BB37=""),'Input &amp; Dashboard'!BB44,'Input &amp; Dashboard'!BB37)</f>
        <v>-2694330042.1104703</v>
      </c>
      <c r="BC35" s="48"/>
    </row>
    <row r="36" spans="1:55" ht="14.25" customHeight="1" x14ac:dyDescent="0.3">
      <c r="A36" s="48"/>
      <c r="B36" s="48"/>
      <c r="C36" s="214" t="s">
        <v>914</v>
      </c>
      <c r="D36" s="48"/>
      <c r="E36" s="58">
        <f>IF(AND('Input &amp; Dashboard'!E38=0,'Input &amp; Dashboard'!E38=""),'Input &amp; Dashboard'!E45,'Input &amp; Dashboard'!E38)</f>
        <v>0</v>
      </c>
      <c r="F36" s="58">
        <f>IF(AND('Input &amp; Dashboard'!F38=0,'Input &amp; Dashboard'!F38=""),'Input &amp; Dashboard'!F45,'Input &amp; Dashboard'!F38)</f>
        <v>0</v>
      </c>
      <c r="G36" s="58">
        <f>IF(AND('Input &amp; Dashboard'!G38=0,'Input &amp; Dashboard'!G38=""),'Input &amp; Dashboard'!G45,'Input &amp; Dashboard'!G38)</f>
        <v>-116535784.77859999</v>
      </c>
      <c r="H36" s="58">
        <f>IF(AND('Input &amp; Dashboard'!H38=0,'Input &amp; Dashboard'!H38=""),'Input &amp; Dashboard'!H45,'Input &amp; Dashboard'!H38)</f>
        <v>-123632813.394126</v>
      </c>
      <c r="I36" s="58">
        <f>IF(AND('Input &amp; Dashboard'!I38=0,'Input &amp; Dashboard'!I38=""),'Input &amp; Dashboard'!I45,'Input &amp; Dashboard'!I38)</f>
        <v>-131162052.69776584</v>
      </c>
      <c r="J36" s="58">
        <f>IF(AND('Input &amp; Dashboard'!J38=0,'Input &amp; Dashboard'!J38=""),'Input &amp; Dashboard'!J45,'Input &amp; Dashboard'!J38)</f>
        <v>-139149821.06945902</v>
      </c>
      <c r="K36" s="58">
        <f>IF(AND('Input &amp; Dashboard'!K38=0,'Input &amp; Dashboard'!K38=""),'Input &amp; Dashboard'!K45,'Input &amp; Dashboard'!K38)</f>
        <v>-147624045.48304269</v>
      </c>
      <c r="L36" s="58">
        <f>IF(AND('Input &amp; Dashboard'!L38=0,'Input &amp; Dashboard'!L38=""),'Input &amp; Dashboard'!L45,'Input &amp; Dashboard'!L38)</f>
        <v>-156614349.33641297</v>
      </c>
      <c r="M36" s="58">
        <f>IF(AND('Input &amp; Dashboard'!M38=0,'Input &amp; Dashboard'!M38=""),'Input &amp; Dashboard'!M45,'Input &amp; Dashboard'!M38)</f>
        <v>-166152163.28700671</v>
      </c>
      <c r="N36" s="58">
        <f>IF(AND('Input &amp; Dashboard'!N38=0,'Input &amp; Dashboard'!N38=""),'Input &amp; Dashboard'!N45,'Input &amp; Dashboard'!N38)</f>
        <v>-176270830.60528561</v>
      </c>
      <c r="O36" s="58">
        <f>IF(AND('Input &amp; Dashboard'!O38=0,'Input &amp; Dashboard'!O38=""),'Input &amp; Dashboard'!O45,'Input &amp; Dashboard'!O38)</f>
        <v>-187005723.62470263</v>
      </c>
      <c r="P36" s="58">
        <f>IF(AND('Input &amp; Dashboard'!P38=0,'Input &amp; Dashboard'!P38=""),'Input &amp; Dashboard'!P45,'Input &amp; Dashboard'!P38)</f>
        <v>-192615895.33344373</v>
      </c>
      <c r="Q36" s="58">
        <f>IF(AND('Input &amp; Dashboard'!Q38=0,'Input &amp; Dashboard'!Q38=""),'Input &amp; Dashboard'!Q45,'Input &amp; Dashboard'!Q38)</f>
        <v>-198394372.19344702</v>
      </c>
      <c r="R36" s="58">
        <f>IF(AND('Input &amp; Dashboard'!R38=0,'Input &amp; Dashboard'!R38=""),'Input &amp; Dashboard'!R45,'Input &amp; Dashboard'!R38)</f>
        <v>-204346203.3592504</v>
      </c>
      <c r="S36" s="58">
        <f>IF(AND('Input &amp; Dashboard'!S38=0,'Input &amp; Dashboard'!S38=""),'Input &amp; Dashboard'!S45,'Input &amp; Dashboard'!S38)</f>
        <v>-221000418.93302935</v>
      </c>
      <c r="T36" s="58">
        <f>IF(AND('Input &amp; Dashboard'!T38=0,'Input &amp; Dashboard'!T38=""),'Input &amp; Dashboard'!T45,'Input &amp; Dashboard'!T38)</f>
        <v>-227630431.50102025</v>
      </c>
      <c r="U36" s="58">
        <f>IF(AND('Input &amp; Dashboard'!U38=0,'Input &amp; Dashboard'!U38=""),'Input &amp; Dashboard'!U45,'Input &amp; Dashboard'!U38)</f>
        <v>-234459344.44605082</v>
      </c>
      <c r="V36" s="58">
        <f>IF(AND('Input &amp; Dashboard'!V38=0,'Input &amp; Dashboard'!V38=""),'Input &amp; Dashboard'!V45,'Input &amp; Dashboard'!V38)</f>
        <v>-241493124.77943236</v>
      </c>
      <c r="W36" s="58">
        <f>IF(AND('Input &amp; Dashboard'!W38=0,'Input &amp; Dashboard'!W38=""),'Input &amp; Dashboard'!W45,'Input &amp; Dashboard'!W38)</f>
        <v>-248737918.52281532</v>
      </c>
      <c r="X36" s="58">
        <f>IF(AND('Input &amp; Dashboard'!X38=0,'Input &amp; Dashboard'!X38=""),'Input &amp; Dashboard'!X45,'Input &amp; Dashboard'!X38)</f>
        <v>-269010058.88242477</v>
      </c>
      <c r="Y36" s="58">
        <f>IF(AND('Input &amp; Dashboard'!Y38=0,'Input &amp; Dashboard'!Y38=""),'Input &amp; Dashboard'!Y45,'Input &amp; Dashboard'!Y38)</f>
        <v>-277080360.64889753</v>
      </c>
      <c r="Z36" s="58">
        <f>IF(AND('Input &amp; Dashboard'!Z38=0,'Input &amp; Dashboard'!Z38=""),'Input &amp; Dashboard'!Z45,'Input &amp; Dashboard'!Z38)</f>
        <v>-285392771.46836442</v>
      </c>
      <c r="AA36" s="58">
        <f>IF(AND('Input &amp; Dashboard'!AA38=0,'Input &amp; Dashboard'!AA38=""),'Input &amp; Dashboard'!AA45,'Input &amp; Dashboard'!AA38)</f>
        <v>-293954554.61241537</v>
      </c>
      <c r="AB36" s="58">
        <f>IF(AND('Input &amp; Dashboard'!AB38=0,'Input &amp; Dashboard'!AB38=""),'Input &amp; Dashboard'!AB45,'Input &amp; Dashboard'!AB38)</f>
        <v>-302773191.25078785</v>
      </c>
      <c r="AC36" s="58">
        <f>IF(AND('Input &amp; Dashboard'!AC38=0,'Input &amp; Dashboard'!AC38=""),'Input &amp; Dashboard'!AC45,'Input &amp; Dashboard'!AC38)</f>
        <v>-327449206.33772707</v>
      </c>
      <c r="AD36" s="58">
        <f>IF(AND('Input &amp; Dashboard'!AD38=0,'Input &amp; Dashboard'!AD38=""),'Input &amp; Dashboard'!AD45,'Input &amp; Dashboard'!AD38)</f>
        <v>-337272682.52785885</v>
      </c>
      <c r="AE36" s="58">
        <f>IF(AND('Input &amp; Dashboard'!AE38=0,'Input &amp; Dashboard'!AE38=""),'Input &amp; Dashboard'!AE45,'Input &amp; Dashboard'!AE38)</f>
        <v>-347390863.00369465</v>
      </c>
      <c r="AF36" s="58">
        <f>IF(AND('Input &amp; Dashboard'!AF38=0,'Input &amp; Dashboard'!AF38=""),'Input &amp; Dashboard'!AF45,'Input &amp; Dashboard'!AF38)</f>
        <v>-357812588.8938055</v>
      </c>
      <c r="AG36" s="58">
        <f>IF(AND('Input &amp; Dashboard'!AG38=0,'Input &amp; Dashboard'!AG38=""),'Input &amp; Dashboard'!AG45,'Input &amp; Dashboard'!AG38)</f>
        <v>-368546966.56061965</v>
      </c>
      <c r="AH36" s="58">
        <f>IF(AND('Input &amp; Dashboard'!AH38=0,'Input &amp; Dashboard'!AH38=""),'Input &amp; Dashboard'!AH45,'Input &amp; Dashboard'!AH38)</f>
        <v>-398583544.33531016</v>
      </c>
      <c r="AI36" s="58">
        <f>IF(AND('Input &amp; Dashboard'!AI38=0,'Input &amp; Dashboard'!AI38=""),'Input &amp; Dashboard'!AI45,'Input &amp; Dashboard'!AI38)</f>
        <v>-410541050.66536945</v>
      </c>
      <c r="AJ36" s="58">
        <f>IF(AND('Input &amp; Dashboard'!AJ38=0,'Input &amp; Dashboard'!AJ38=""),'Input &amp; Dashboard'!AJ45,'Input &amp; Dashboard'!AJ38)</f>
        <v>-422857282.18533063</v>
      </c>
      <c r="AK36" s="58">
        <f>IF(AND('Input &amp; Dashboard'!AK38=0,'Input &amp; Dashboard'!AK38=""),'Input &amp; Dashboard'!AK45,'Input &amp; Dashboard'!AK38)</f>
        <v>-435543000.65089041</v>
      </c>
      <c r="AL36" s="58">
        <f>IF(AND('Input &amp; Dashboard'!AL38=0,'Input &amp; Dashboard'!AL38=""),'Input &amp; Dashboard'!AL45,'Input &amp; Dashboard'!AL38)</f>
        <v>-448609290.67041719</v>
      </c>
      <c r="AM36" s="58">
        <f>IF(AND('Input &amp; Dashboard'!AM38=0,'Input &amp; Dashboard'!AM38=""),'Input &amp; Dashboard'!AM45,'Input &amp; Dashboard'!AM38)</f>
        <v>-485170947.8600561</v>
      </c>
      <c r="AN36" s="58">
        <f>IF(AND('Input &amp; Dashboard'!AN38=0,'Input &amp; Dashboard'!AN38=""),'Input &amp; Dashboard'!AN45,'Input &amp; Dashboard'!AN38)</f>
        <v>-499726076.29585785</v>
      </c>
      <c r="AO36" s="58">
        <f>IF(AND('Input &amp; Dashboard'!AO38=0,'Input &amp; Dashboard'!AO38=""),'Input &amp; Dashboard'!AO45,'Input &amp; Dashboard'!AO38)</f>
        <v>-514717858.58473355</v>
      </c>
      <c r="AP36" s="58">
        <f>IF(AND('Input &amp; Dashboard'!AP38=0,'Input &amp; Dashboard'!AP38=""),'Input &amp; Dashboard'!AP45,'Input &amp; Dashboard'!AP38)</f>
        <v>-530159394.3422755</v>
      </c>
      <c r="AQ36" s="58">
        <f>IF(AND('Input &amp; Dashboard'!AQ38=0,'Input &amp; Dashboard'!AQ38=""),'Input &amp; Dashboard'!AQ45,'Input &amp; Dashboard'!AQ38)</f>
        <v>-546064176.17254376</v>
      </c>
      <c r="AR36" s="58">
        <f>IF(AND('Input &amp; Dashboard'!AR38=0,'Input &amp; Dashboard'!AR38=""),'Input &amp; Dashboard'!AR45,'Input &amp; Dashboard'!AR38)</f>
        <v>-590568406.53060627</v>
      </c>
      <c r="AS36" s="58">
        <f>IF(AND('Input &amp; Dashboard'!AS38=0,'Input &amp; Dashboard'!AS38=""),'Input &amp; Dashboard'!AS45,'Input &amp; Dashboard'!AS38)</f>
        <v>-608285458.72652435</v>
      </c>
      <c r="AT36" s="58">
        <f>IF(AND('Input &amp; Dashboard'!AT38=0,'Input &amp; Dashboard'!AT38=""),'Input &amp; Dashboard'!AT45,'Input &amp; Dashboard'!AT38)</f>
        <v>-626534022.48832011</v>
      </c>
      <c r="AU36" s="58">
        <f>IF(AND('Input &amp; Dashboard'!AU38=0,'Input &amp; Dashboard'!AU38=""),'Input &amp; Dashboard'!AU45,'Input &amp; Dashboard'!AU38)</f>
        <v>-645330043.16296971</v>
      </c>
      <c r="AV36" s="58">
        <f>IF(AND('Input &amp; Dashboard'!AV38=0,'Input &amp; Dashboard'!AV38=""),'Input &amp; Dashboard'!AV45,'Input &amp; Dashboard'!AV38)</f>
        <v>-664689944.4578588</v>
      </c>
      <c r="AW36" s="58">
        <f>IF(AND('Input &amp; Dashboard'!AW38=0,'Input &amp; Dashboard'!AW38=""),'Input &amp; Dashboard'!AW45,'Input &amp; Dashboard'!AW38)</f>
        <v>-718862174.93117416</v>
      </c>
      <c r="AX36" s="58">
        <f>IF(AND('Input &amp; Dashboard'!AX38=0,'Input &amp; Dashboard'!AX38=""),'Input &amp; Dashboard'!AX45,'Input &amp; Dashboard'!AX38)</f>
        <v>-740428040.17910945</v>
      </c>
      <c r="AY36" s="58">
        <f>IF(AND('Input &amp; Dashboard'!AY38=0,'Input &amp; Dashboard'!AY38=""),'Input &amp; Dashboard'!AY45,'Input &amp; Dashboard'!AY38)</f>
        <v>-762640881.38448274</v>
      </c>
      <c r="AZ36" s="58">
        <f>IF(AND('Input &amp; Dashboard'!AZ38=0,'Input &amp; Dashboard'!AZ38=""),'Input &amp; Dashboard'!AZ45,'Input &amp; Dashboard'!AZ38)</f>
        <v>-785520107.82601726</v>
      </c>
      <c r="BA36" s="58">
        <f>IF(AND('Input &amp; Dashboard'!BA38=0,'Input &amp; Dashboard'!BA38=""),'Input &amp; Dashboard'!BA45,'Input &amp; Dashboard'!BA38)</f>
        <v>-809085711.06079769</v>
      </c>
      <c r="BB36" s="58">
        <f>IF(AND('Input &amp; Dashboard'!BB38=0,'Input &amp; Dashboard'!BB38=""),'Input &amp; Dashboard'!BB45,'Input &amp; Dashboard'!BB38)</f>
        <v>-875026196.51225257</v>
      </c>
      <c r="BC36" s="48"/>
    </row>
    <row r="37" spans="1:55" ht="14.25" customHeight="1" x14ac:dyDescent="0.3">
      <c r="A37" s="48"/>
      <c r="B37" s="48"/>
      <c r="C37" s="214" t="s">
        <v>915</v>
      </c>
      <c r="D37" s="48"/>
      <c r="E37" s="58">
        <f>IF(AND('Input &amp; Dashboard'!E39=0,'Input &amp; Dashboard'!E39=""),'Input &amp; Dashboard'!E46,'Input &amp; Dashboard'!E39)</f>
        <v>0</v>
      </c>
      <c r="F37" s="58">
        <f>IF(AND('Input &amp; Dashboard'!F39=0,'Input &amp; Dashboard'!F39=""),'Input &amp; Dashboard'!F46,'Input &amp; Dashboard'!F39)</f>
        <v>0</v>
      </c>
      <c r="G37" s="58">
        <f>IF(AND('Input &amp; Dashboard'!G39=0,'Input &amp; Dashboard'!G39=""),'Input &amp; Dashboard'!G46,'Input &amp; Dashboard'!G39)</f>
        <v>-1379170000</v>
      </c>
      <c r="H37" s="58">
        <f>IF(AND('Input &amp; Dashboard'!H39=0,'Input &amp; Dashboard'!H39=""),'Input &amp; Dashboard'!H46,'Input &amp; Dashboard'!H39)</f>
        <v>-764908900</v>
      </c>
      <c r="I37" s="58">
        <f>IF(AND('Input &amp; Dashboard'!I39=0,'Input &amp; Dashboard'!I39=""),'Input &amp; Dashboard'!I46,'Input &amp; Dashboard'!I39)</f>
        <v>-811491852.00999999</v>
      </c>
      <c r="J37" s="58">
        <f>IF(AND('Input &amp; Dashboard'!J39=0,'Input &amp; Dashboard'!J39=""),'Input &amp; Dashboard'!J46,'Input &amp; Dashboard'!J39)</f>
        <v>-860911705.79740894</v>
      </c>
      <c r="K37" s="58">
        <f>IF(AND('Input &amp; Dashboard'!K39=0,'Input &amp; Dashboard'!K39=""),'Input &amp; Dashboard'!K46,'Input &amp; Dashboard'!K39)</f>
        <v>-913341228.68047118</v>
      </c>
      <c r="L37" s="58">
        <f>IF(AND('Input &amp; Dashboard'!L39=0,'Input &amp; Dashboard'!L39=""),'Input &amp; Dashboard'!L46,'Input &amp; Dashboard'!L39)</f>
        <v>-968963709.50711191</v>
      </c>
      <c r="M37" s="58">
        <f>IF(AND('Input &amp; Dashboard'!M39=0,'Input &amp; Dashboard'!M39=""),'Input &amp; Dashboard'!M46,'Input &amp; Dashboard'!M39)</f>
        <v>-1027973599.4160949</v>
      </c>
      <c r="N37" s="58">
        <f>IF(AND('Input &amp; Dashboard'!N39=0,'Input &amp; Dashboard'!N39=""),'Input &amp; Dashboard'!N46,'Input &amp; Dashboard'!N39)</f>
        <v>-1090577191.6205351</v>
      </c>
      <c r="O37" s="58">
        <f>IF(AND('Input &amp; Dashboard'!O39=0,'Input &amp; Dashboard'!O39=""),'Input &amp; Dashboard'!O46,'Input &amp; Dashboard'!O39)</f>
        <v>-1156993342.5902257</v>
      </c>
      <c r="P37" s="58">
        <f>IF(AND('Input &amp; Dashboard'!P39=0,'Input &amp; Dashboard'!P39=""),'Input &amp; Dashboard'!P46,'Input &amp; Dashboard'!P39)</f>
        <v>-1191703142.8679326</v>
      </c>
      <c r="Q37" s="58">
        <f>IF(AND('Input &amp; Dashboard'!Q39=0,'Input &amp; Dashboard'!Q39=""),'Input &amp; Dashboard'!Q46,'Input &amp; Dashboard'!Q39)</f>
        <v>-1227454237.1539705</v>
      </c>
      <c r="R37" s="58">
        <f>IF(AND('Input &amp; Dashboard'!R39=0,'Input &amp; Dashboard'!R39=""),'Input &amp; Dashboard'!R46,'Input &amp; Dashboard'!R39)</f>
        <v>-1264277864.2685895</v>
      </c>
      <c r="S37" s="58">
        <f>IF(AND('Input &amp; Dashboard'!S39=0,'Input &amp; Dashboard'!S39=""),'Input &amp; Dashboard'!S46,'Input &amp; Dashboard'!S39)</f>
        <v>-1367316510.2064798</v>
      </c>
      <c r="T37" s="58">
        <f>IF(AND('Input &amp; Dashboard'!T39=0,'Input &amp; Dashboard'!T39=""),'Input &amp; Dashboard'!T46,'Input &amp; Dashboard'!T39)</f>
        <v>-1408336005.5126741</v>
      </c>
      <c r="U37" s="58">
        <f>IF(AND('Input &amp; Dashboard'!U39=0,'Input &amp; Dashboard'!U39=""),'Input &amp; Dashboard'!U46,'Input &amp; Dashboard'!U39)</f>
        <v>-1450586085.6780541</v>
      </c>
      <c r="V37" s="58">
        <f>IF(AND('Input &amp; Dashboard'!V39=0,'Input &amp; Dashboard'!V39=""),'Input &amp; Dashboard'!V46,'Input &amp; Dashboard'!V39)</f>
        <v>-1494103668.2483957</v>
      </c>
      <c r="W37" s="58">
        <f>IF(AND('Input &amp; Dashboard'!W39=0,'Input &amp; Dashboard'!W39=""),'Input &amp; Dashboard'!W46,'Input &amp; Dashboard'!W39)</f>
        <v>-1538926778.2958477</v>
      </c>
      <c r="X37" s="58">
        <f>IF(AND('Input &amp; Dashboard'!X39=0,'Input &amp; Dashboard'!X39=""),'Input &amp; Dashboard'!X46,'Input &amp; Dashboard'!X39)</f>
        <v>-1664349310.7269592</v>
      </c>
      <c r="Y37" s="58">
        <f>IF(AND('Input &amp; Dashboard'!Y39=0,'Input &amp; Dashboard'!Y39=""),'Input &amp; Dashboard'!Y46,'Input &amp; Dashboard'!Y39)</f>
        <v>-1714279790.0487678</v>
      </c>
      <c r="Z37" s="58">
        <f>IF(AND('Input &amp; Dashboard'!Z39=0,'Input &amp; Dashboard'!Z39=""),'Input &amp; Dashboard'!Z46,'Input &amp; Dashboard'!Z39)</f>
        <v>-1765708183.7502308</v>
      </c>
      <c r="AA37" s="58">
        <f>IF(AND('Input &amp; Dashboard'!AA39=0,'Input &amp; Dashboard'!AA39=""),'Input &amp; Dashboard'!AA46,'Input &amp; Dashboard'!AA39)</f>
        <v>-1818679429.2627378</v>
      </c>
      <c r="AB37" s="58">
        <f>IF(AND('Input &amp; Dashboard'!AB39=0,'Input &amp; Dashboard'!AB39=""),'Input &amp; Dashboard'!AB46,'Input &amp; Dashboard'!AB39)</f>
        <v>-1873239812.14062</v>
      </c>
      <c r="AC37" s="58">
        <f>IF(AND('Input &amp; Dashboard'!AC39=0,'Input &amp; Dashboard'!AC39=""),'Input &amp; Dashboard'!AC46,'Input &amp; Dashboard'!AC39)</f>
        <v>-2025908856.8300803</v>
      </c>
      <c r="AD37" s="58">
        <f>IF(AND('Input &amp; Dashboard'!AD39=0,'Input &amp; Dashboard'!AD39=""),'Input &amp; Dashboard'!AD46,'Input &amp; Dashboard'!AD39)</f>
        <v>-2086686122.5349827</v>
      </c>
      <c r="AE37" s="58">
        <f>IF(AND('Input &amp; Dashboard'!AE39=0,'Input &amp; Dashboard'!AE39=""),'Input &amp; Dashboard'!AE46,'Input &amp; Dashboard'!AE39)</f>
        <v>-2149286706.2110324</v>
      </c>
      <c r="AF37" s="58">
        <f>IF(AND('Input &amp; Dashboard'!AF39=0,'Input &amp; Dashboard'!AF39=""),'Input &amp; Dashboard'!AF46,'Input &amp; Dashboard'!AF39)</f>
        <v>-2213765307.3973632</v>
      </c>
      <c r="AG37" s="58">
        <f>IF(AND('Input &amp; Dashboard'!AG39=0,'Input &amp; Dashboard'!AG39=""),'Input &amp; Dashboard'!AG46,'Input &amp; Dashboard'!AG39)</f>
        <v>-2280178266.6192842</v>
      </c>
      <c r="AH37" s="58">
        <f>IF(AND('Input &amp; Dashboard'!AH39=0,'Input &amp; Dashboard'!AH39=""),'Input &amp; Dashboard'!AH46,'Input &amp; Dashboard'!AH39)</f>
        <v>-2466012795.3487558</v>
      </c>
      <c r="AI37" s="58">
        <f>IF(AND('Input &amp; Dashboard'!AI39=0,'Input &amp; Dashboard'!AI39=""),'Input &amp; Dashboard'!AI46,'Input &amp; Dashboard'!AI39)</f>
        <v>-2539993179.2092185</v>
      </c>
      <c r="AJ37" s="58">
        <f>IF(AND('Input &amp; Dashboard'!AJ39=0,'Input &amp; Dashboard'!AJ39=""),'Input &amp; Dashboard'!AJ46,'Input &amp; Dashboard'!AJ39)</f>
        <v>-2616192974.5854955</v>
      </c>
      <c r="AK37" s="58">
        <f>IF(AND('Input &amp; Dashboard'!AK39=0,'Input &amp; Dashboard'!AK39=""),'Input &amp; Dashboard'!AK46,'Input &amp; Dashboard'!AK39)</f>
        <v>-2694678763.8230596</v>
      </c>
      <c r="AL37" s="58">
        <f>IF(AND('Input &amp; Dashboard'!AL39=0,'Input &amp; Dashboard'!AL39=""),'Input &amp; Dashboard'!AL46,'Input &amp; Dashboard'!AL39)</f>
        <v>-2775519126.7377515</v>
      </c>
      <c r="AM37" s="58">
        <f>IF(AND('Input &amp; Dashboard'!AM39=0,'Input &amp; Dashboard'!AM39=""),'Input &amp; Dashboard'!AM46,'Input &amp; Dashboard'!AM39)</f>
        <v>-3001723935.5668774</v>
      </c>
      <c r="AN37" s="58">
        <f>IF(AND('Input &amp; Dashboard'!AN39=0,'Input &amp; Dashboard'!AN39=""),'Input &amp; Dashboard'!AN46,'Input &amp; Dashboard'!AN39)</f>
        <v>-3091775653.6338844</v>
      </c>
      <c r="AO37" s="58">
        <f>IF(AND('Input &amp; Dashboard'!AO39=0,'Input &amp; Dashboard'!AO39=""),'Input &amp; Dashboard'!AO46,'Input &amp; Dashboard'!AO39)</f>
        <v>-3184528923.2429008</v>
      </c>
      <c r="AP37" s="58">
        <f>IF(AND('Input &amp; Dashboard'!AP39=0,'Input &amp; Dashboard'!AP39=""),'Input &amp; Dashboard'!AP46,'Input &amp; Dashboard'!AP39)</f>
        <v>-3280064790.9401875</v>
      </c>
      <c r="AQ37" s="58">
        <f>IF(AND('Input &amp; Dashboard'!AQ39=0,'Input &amp; Dashboard'!AQ39=""),'Input &amp; Dashboard'!AQ46,'Input &amp; Dashboard'!AQ39)</f>
        <v>-3378466734.6683931</v>
      </c>
      <c r="AR37" s="58">
        <f>IF(AND('Input &amp; Dashboard'!AR39=0,'Input &amp; Dashboard'!AR39=""),'Input &amp; Dashboard'!AR46,'Input &amp; Dashboard'!AR39)</f>
        <v>-3653811773.5438681</v>
      </c>
      <c r="AS37" s="58">
        <f>IF(AND('Input &amp; Dashboard'!AS39=0,'Input &amp; Dashboard'!AS39=""),'Input &amp; Dashboard'!AS46,'Input &amp; Dashboard'!AS39)</f>
        <v>-3763426126.7501831</v>
      </c>
      <c r="AT37" s="58">
        <f>IF(AND('Input &amp; Dashboard'!AT39=0,'Input &amp; Dashboard'!AT39=""),'Input &amp; Dashboard'!AT46,'Input &amp; Dashboard'!AT39)</f>
        <v>-3876328910.5526891</v>
      </c>
      <c r="AU37" s="58">
        <f>IF(AND('Input &amp; Dashboard'!AU39=0,'Input &amp; Dashboard'!AU39=""),'Input &amp; Dashboard'!AU46,'Input &amp; Dashboard'!AU39)</f>
        <v>-3992618777.8692698</v>
      </c>
      <c r="AV37" s="58">
        <f>IF(AND('Input &amp; Dashboard'!AV39=0,'Input &amp; Dashboard'!AV39=""),'Input &amp; Dashboard'!AV46,'Input &amp; Dashboard'!AV39)</f>
        <v>-4112397341.205348</v>
      </c>
      <c r="AW37" s="58">
        <f>IF(AND('Input &amp; Dashboard'!AW39=0,'Input &amp; Dashboard'!AW39=""),'Input &amp; Dashboard'!AW46,'Input &amp; Dashboard'!AW39)</f>
        <v>-4447557724.5135832</v>
      </c>
      <c r="AX37" s="58">
        <f>IF(AND('Input &amp; Dashboard'!AX39=0,'Input &amp; Dashboard'!AX39=""),'Input &amp; Dashboard'!AX46,'Input &amp; Dashboard'!AX39)</f>
        <v>-4580984456.248991</v>
      </c>
      <c r="AY37" s="58">
        <f>IF(AND('Input &amp; Dashboard'!AY39=0,'Input &amp; Dashboard'!AY39=""),'Input &amp; Dashboard'!AY46,'Input &amp; Dashboard'!AY39)</f>
        <v>-4718413989.9364605</v>
      </c>
      <c r="AZ37" s="58">
        <f>IF(AND('Input &amp; Dashboard'!AZ39=0,'Input &amp; Dashboard'!AZ39=""),'Input &amp; Dashboard'!AZ46,'Input &amp; Dashboard'!AZ39)</f>
        <v>-4859966409.6345549</v>
      </c>
      <c r="BA37" s="58">
        <f>IF(AND('Input &amp; Dashboard'!BA39=0,'Input &amp; Dashboard'!BA39=""),'Input &amp; Dashboard'!BA46,'Input &amp; Dashboard'!BA39)</f>
        <v>-5005765401.9235907</v>
      </c>
      <c r="BB37" s="58">
        <f>IF(AND('Input &amp; Dashboard'!BB39=0,'Input &amp; Dashboard'!BB39=""),'Input &amp; Dashboard'!BB46,'Input &amp; Dashboard'!BB39)</f>
        <v>-5413735282.1803637</v>
      </c>
      <c r="BC37" s="48"/>
    </row>
    <row r="38" spans="1:55" ht="14.25" customHeight="1" x14ac:dyDescent="0.3">
      <c r="A38" s="48"/>
      <c r="B38" s="48"/>
      <c r="C38" s="283" t="s">
        <v>916</v>
      </c>
      <c r="D38" s="48"/>
      <c r="E38" s="58">
        <f>IF(AND('Input &amp; Dashboard'!E40=0,'Input &amp; Dashboard'!E40=""),'Input &amp; Dashboard'!E47,'Input &amp; Dashboard'!E40)</f>
        <v>0</v>
      </c>
      <c r="F38" s="58">
        <f>IF(AND('Input &amp; Dashboard'!F40=0,'Input &amp; Dashboard'!F40=""),'Input &amp; Dashboard'!F47,'Input &amp; Dashboard'!F40)</f>
        <v>0</v>
      </c>
      <c r="G38" s="58">
        <f>IF(AND('Input &amp; Dashboard'!G40=0,'Input &amp; Dashboard'!G40=""),'Input &amp; Dashboard'!G47,'Input &amp; Dashboard'!G40)</f>
        <v>0</v>
      </c>
      <c r="H38" s="58">
        <f>IF(AND('Input &amp; Dashboard'!H40=0,'Input &amp; Dashboard'!H40=""),'Input &amp; Dashboard'!H47,'Input &amp; Dashboard'!H40)</f>
        <v>0</v>
      </c>
      <c r="I38" s="58">
        <f>IF(AND('Input &amp; Dashboard'!I40=0,'Input &amp; Dashboard'!I40=""),'Input &amp; Dashboard'!I47,'Input &amp; Dashboard'!I40)</f>
        <v>0</v>
      </c>
      <c r="J38" s="58">
        <f>IF(AND('Input &amp; Dashboard'!J40=0,'Input &amp; Dashboard'!J40=""),'Input &amp; Dashboard'!J47,'Input &amp; Dashboard'!J40)</f>
        <v>0</v>
      </c>
      <c r="K38" s="58">
        <f>IF(AND('Input &amp; Dashboard'!K40=0,'Input &amp; Dashboard'!K40=""),'Input &amp; Dashboard'!K47,'Input &amp; Dashboard'!K40)</f>
        <v>0</v>
      </c>
      <c r="L38" s="58">
        <f>IF(AND('Input &amp; Dashboard'!L40=0,'Input &amp; Dashboard'!L40=""),'Input &amp; Dashboard'!L47,'Input &amp; Dashboard'!L40)</f>
        <v>0</v>
      </c>
      <c r="M38" s="58">
        <f>IF(AND('Input &amp; Dashboard'!M40=0,'Input &amp; Dashboard'!M40=""),'Input &amp; Dashboard'!M47,'Input &amp; Dashboard'!M40)</f>
        <v>0</v>
      </c>
      <c r="N38" s="58">
        <f>IF(AND('Input &amp; Dashboard'!N40=0,'Input &amp; Dashboard'!N40=""),'Input &amp; Dashboard'!N47,'Input &amp; Dashboard'!N40)</f>
        <v>0</v>
      </c>
      <c r="O38" s="58">
        <f>IF(AND('Input &amp; Dashboard'!O40=0,'Input &amp; Dashboard'!O40=""),'Input &amp; Dashboard'!O47,'Input &amp; Dashboard'!O40)</f>
        <v>0</v>
      </c>
      <c r="P38" s="58">
        <f>IF(AND('Input &amp; Dashboard'!P40=0,'Input &amp; Dashboard'!P40=""),'Input &amp; Dashboard'!P47,'Input &amp; Dashboard'!P40)</f>
        <v>0</v>
      </c>
      <c r="Q38" s="58">
        <f>IF(AND('Input &amp; Dashboard'!Q40=0,'Input &amp; Dashboard'!Q40=""),'Input &amp; Dashboard'!Q47,'Input &amp; Dashboard'!Q40)</f>
        <v>0</v>
      </c>
      <c r="R38" s="58">
        <f>IF(AND('Input &amp; Dashboard'!R40=0,'Input &amp; Dashboard'!R40=""),'Input &amp; Dashboard'!R47,'Input &amp; Dashboard'!R40)</f>
        <v>0</v>
      </c>
      <c r="S38" s="58">
        <f>IF(AND('Input &amp; Dashboard'!S40=0,'Input &amp; Dashboard'!S40=""),'Input &amp; Dashboard'!S47,'Input &amp; Dashboard'!S40)</f>
        <v>0</v>
      </c>
      <c r="T38" s="58">
        <f>IF(AND('Input &amp; Dashboard'!T40=0,'Input &amp; Dashboard'!T40=""),'Input &amp; Dashboard'!T47,'Input &amp; Dashboard'!T40)</f>
        <v>0</v>
      </c>
      <c r="U38" s="58">
        <f>IF(AND('Input &amp; Dashboard'!U40=0,'Input &amp; Dashboard'!U40=""),'Input &amp; Dashboard'!U47,'Input &amp; Dashboard'!U40)</f>
        <v>0</v>
      </c>
      <c r="V38" s="58">
        <f>IF(AND('Input &amp; Dashboard'!V40=0,'Input &amp; Dashboard'!V40=""),'Input &amp; Dashboard'!V47,'Input &amp; Dashboard'!V40)</f>
        <v>0</v>
      </c>
      <c r="W38" s="58">
        <f>IF(AND('Input &amp; Dashboard'!W40=0,'Input &amp; Dashboard'!W40=""),'Input &amp; Dashboard'!W47,'Input &amp; Dashboard'!W40)</f>
        <v>0</v>
      </c>
      <c r="X38" s="58">
        <f>IF(AND('Input &amp; Dashboard'!X40=0,'Input &amp; Dashboard'!X40=""),'Input &amp; Dashboard'!X47,'Input &amp; Dashboard'!X40)</f>
        <v>0</v>
      </c>
      <c r="Y38" s="58">
        <f>IF(AND('Input &amp; Dashboard'!Y40=0,'Input &amp; Dashboard'!Y40=""),'Input &amp; Dashboard'!Y47,'Input &amp; Dashboard'!Y40)</f>
        <v>0</v>
      </c>
      <c r="Z38" s="58">
        <f>IF(AND('Input &amp; Dashboard'!Z40=0,'Input &amp; Dashboard'!Z40=""),'Input &amp; Dashboard'!Z47,'Input &amp; Dashboard'!Z40)</f>
        <v>0</v>
      </c>
      <c r="AA38" s="58">
        <f>IF(AND('Input &amp; Dashboard'!AA40=0,'Input &amp; Dashboard'!AA40=""),'Input &amp; Dashboard'!AA47,'Input &amp; Dashboard'!AA40)</f>
        <v>0</v>
      </c>
      <c r="AB38" s="58">
        <f>IF(AND('Input &amp; Dashboard'!AB40=0,'Input &amp; Dashboard'!AB40=""),'Input &amp; Dashboard'!AB47,'Input &amp; Dashboard'!AB40)</f>
        <v>0</v>
      </c>
      <c r="AC38" s="58">
        <f>IF(AND('Input &amp; Dashboard'!AC40=0,'Input &amp; Dashboard'!AC40=""),'Input &amp; Dashboard'!AC47,'Input &amp; Dashboard'!AC40)</f>
        <v>0</v>
      </c>
      <c r="AD38" s="58">
        <f>IF(AND('Input &amp; Dashboard'!AD40=0,'Input &amp; Dashboard'!AD40=""),'Input &amp; Dashboard'!AD47,'Input &amp; Dashboard'!AD40)</f>
        <v>0</v>
      </c>
      <c r="AE38" s="58">
        <f>IF(AND('Input &amp; Dashboard'!AE40=0,'Input &amp; Dashboard'!AE40=""),'Input &amp; Dashboard'!AE47,'Input &amp; Dashboard'!AE40)</f>
        <v>0</v>
      </c>
      <c r="AF38" s="58">
        <f>IF(AND('Input &amp; Dashboard'!AF40=0,'Input &amp; Dashboard'!AF40=""),'Input &amp; Dashboard'!AF47,'Input &amp; Dashboard'!AF40)</f>
        <v>0</v>
      </c>
      <c r="AG38" s="58">
        <f>IF(AND('Input &amp; Dashboard'!AG40=0,'Input &amp; Dashboard'!AG40=""),'Input &amp; Dashboard'!AG47,'Input &amp; Dashboard'!AG40)</f>
        <v>0</v>
      </c>
      <c r="AH38" s="58">
        <f>IF(AND('Input &amp; Dashboard'!AH40=0,'Input &amp; Dashboard'!AH40=""),'Input &amp; Dashboard'!AH47,'Input &amp; Dashboard'!AH40)</f>
        <v>0</v>
      </c>
      <c r="AI38" s="58">
        <f>IF(AND('Input &amp; Dashboard'!AI40=0,'Input &amp; Dashboard'!AI40=""),'Input &amp; Dashboard'!AI47,'Input &amp; Dashboard'!AI40)</f>
        <v>0</v>
      </c>
      <c r="AJ38" s="58">
        <f>IF(AND('Input &amp; Dashboard'!AJ40=0,'Input &amp; Dashboard'!AJ40=""),'Input &amp; Dashboard'!AJ47,'Input &amp; Dashboard'!AJ40)</f>
        <v>0</v>
      </c>
      <c r="AK38" s="58">
        <f>IF(AND('Input &amp; Dashboard'!AK40=0,'Input &amp; Dashboard'!AK40=""),'Input &amp; Dashboard'!AK47,'Input &amp; Dashboard'!AK40)</f>
        <v>0</v>
      </c>
      <c r="AL38" s="58">
        <f>IF(AND('Input &amp; Dashboard'!AL40=0,'Input &amp; Dashboard'!AL40=""),'Input &amp; Dashboard'!AL47,'Input &amp; Dashboard'!AL40)</f>
        <v>0</v>
      </c>
      <c r="AM38" s="58">
        <f>IF(AND('Input &amp; Dashboard'!AM40=0,'Input &amp; Dashboard'!AM40=""),'Input &amp; Dashboard'!AM47,'Input &amp; Dashboard'!AM40)</f>
        <v>0</v>
      </c>
      <c r="AN38" s="58">
        <f>IF(AND('Input &amp; Dashboard'!AN40=0,'Input &amp; Dashboard'!AN40=""),'Input &amp; Dashboard'!AN47,'Input &amp; Dashboard'!AN40)</f>
        <v>0</v>
      </c>
      <c r="AO38" s="58">
        <f>IF(AND('Input &amp; Dashboard'!AO40=0,'Input &amp; Dashboard'!AO40=""),'Input &amp; Dashboard'!AO47,'Input &amp; Dashboard'!AO40)</f>
        <v>0</v>
      </c>
      <c r="AP38" s="58">
        <f>IF(AND('Input &amp; Dashboard'!AP40=0,'Input &amp; Dashboard'!AP40=""),'Input &amp; Dashboard'!AP47,'Input &amp; Dashboard'!AP40)</f>
        <v>0</v>
      </c>
      <c r="AQ38" s="58">
        <f>IF(AND('Input &amp; Dashboard'!AQ40=0,'Input &amp; Dashboard'!AQ40=""),'Input &amp; Dashboard'!AQ47,'Input &amp; Dashboard'!AQ40)</f>
        <v>0</v>
      </c>
      <c r="AR38" s="58">
        <f>IF(AND('Input &amp; Dashboard'!AR40=0,'Input &amp; Dashboard'!AR40=""),'Input &amp; Dashboard'!AR47,'Input &amp; Dashboard'!AR40)</f>
        <v>0</v>
      </c>
      <c r="AS38" s="58">
        <f>IF(AND('Input &amp; Dashboard'!AS40=0,'Input &amp; Dashboard'!AS40=""),'Input &amp; Dashboard'!AS47,'Input &amp; Dashboard'!AS40)</f>
        <v>0</v>
      </c>
      <c r="AT38" s="58">
        <f>IF(AND('Input &amp; Dashboard'!AT40=0,'Input &amp; Dashboard'!AT40=""),'Input &amp; Dashboard'!AT47,'Input &amp; Dashboard'!AT40)</f>
        <v>0</v>
      </c>
      <c r="AU38" s="58">
        <f>IF(AND('Input &amp; Dashboard'!AU40=0,'Input &amp; Dashboard'!AU40=""),'Input &amp; Dashboard'!AU47,'Input &amp; Dashboard'!AU40)</f>
        <v>0</v>
      </c>
      <c r="AV38" s="58">
        <f>IF(AND('Input &amp; Dashboard'!AV40=0,'Input &amp; Dashboard'!AV40=""),'Input &amp; Dashboard'!AV47,'Input &amp; Dashboard'!AV40)</f>
        <v>0</v>
      </c>
      <c r="AW38" s="58">
        <f>IF(AND('Input &amp; Dashboard'!AW40=0,'Input &amp; Dashboard'!AW40=""),'Input &amp; Dashboard'!AW47,'Input &amp; Dashboard'!AW40)</f>
        <v>0</v>
      </c>
      <c r="AX38" s="58">
        <f>IF(AND('Input &amp; Dashboard'!AX40=0,'Input &amp; Dashboard'!AX40=""),'Input &amp; Dashboard'!AX47,'Input &amp; Dashboard'!AX40)</f>
        <v>0</v>
      </c>
      <c r="AY38" s="58">
        <f>IF(AND('Input &amp; Dashboard'!AY40=0,'Input &amp; Dashboard'!AY40=""),'Input &amp; Dashboard'!AY47,'Input &amp; Dashboard'!AY40)</f>
        <v>0</v>
      </c>
      <c r="AZ38" s="58">
        <f>IF(AND('Input &amp; Dashboard'!AZ40=0,'Input &amp; Dashboard'!AZ40=""),'Input &amp; Dashboard'!AZ47,'Input &amp; Dashboard'!AZ40)</f>
        <v>0</v>
      </c>
      <c r="BA38" s="58">
        <f>IF(AND('Input &amp; Dashboard'!BA40=0,'Input &amp; Dashboard'!BA40=""),'Input &amp; Dashboard'!BA47,'Input &amp; Dashboard'!BA40)</f>
        <v>0</v>
      </c>
      <c r="BB38" s="58">
        <f>IF(AND('Input &amp; Dashboard'!BB40=0,'Input &amp; Dashboard'!BB40=""),'Input &amp; Dashboard'!BB47,'Input &amp; Dashboard'!BB40)</f>
        <v>0</v>
      </c>
      <c r="BC38" s="48"/>
    </row>
    <row r="39" spans="1:55" ht="14.25" customHeight="1" x14ac:dyDescent="0.3">
      <c r="A39" s="48"/>
      <c r="B39" s="48"/>
      <c r="C39" s="284" t="s">
        <v>605</v>
      </c>
      <c r="D39" s="69"/>
      <c r="E39" s="64">
        <f>+SUM(E35:E38)</f>
        <v>0</v>
      </c>
      <c r="F39" s="64">
        <f t="shared" ref="F39:BB39" si="3">+SUM(F35:F38)</f>
        <v>0</v>
      </c>
      <c r="G39" s="64">
        <f t="shared" si="3"/>
        <v>-1803366784.7786</v>
      </c>
      <c r="H39" s="64">
        <f t="shared" si="3"/>
        <v>-1221277084.8941259</v>
      </c>
      <c r="I39" s="64">
        <f t="shared" si="3"/>
        <v>-1302507208.9850159</v>
      </c>
      <c r="J39" s="64">
        <f t="shared" si="3"/>
        <v>-1389242875.4427137</v>
      </c>
      <c r="K39" s="64">
        <f t="shared" si="3"/>
        <v>-1481864902.6482911</v>
      </c>
      <c r="L39" s="64">
        <f t="shared" si="3"/>
        <v>-1580781007.0559609</v>
      </c>
      <c r="M39" s="64">
        <f t="shared" si="3"/>
        <v>-1686427751.1866169</v>
      </c>
      <c r="N39" s="64">
        <f t="shared" si="3"/>
        <v>-1799272622.7720475</v>
      </c>
      <c r="O39" s="64">
        <f t="shared" si="3"/>
        <v>-1919816271.7076886</v>
      </c>
      <c r="P39" s="64">
        <f t="shared" si="3"/>
        <v>-1977410759.8589191</v>
      </c>
      <c r="Q39" s="64">
        <f t="shared" si="3"/>
        <v>-2036733082.6546867</v>
      </c>
      <c r="R39" s="64">
        <f t="shared" si="3"/>
        <v>-2097835075.1343272</v>
      </c>
      <c r="S39" s="64">
        <f t="shared" si="3"/>
        <v>-2268808633.7577753</v>
      </c>
      <c r="T39" s="64">
        <f t="shared" si="3"/>
        <v>-2336872892.7705083</v>
      </c>
      <c r="U39" s="64">
        <f t="shared" si="3"/>
        <v>-2406979079.5536232</v>
      </c>
      <c r="V39" s="64">
        <f t="shared" si="3"/>
        <v>-2479188451.9402318</v>
      </c>
      <c r="W39" s="64">
        <f t="shared" si="3"/>
        <v>-2553564105.4984388</v>
      </c>
      <c r="X39" s="64">
        <f t="shared" si="3"/>
        <v>-2761679580.0965619</v>
      </c>
      <c r="Y39" s="64">
        <f t="shared" si="3"/>
        <v>-2844529967.4994583</v>
      </c>
      <c r="Z39" s="64">
        <f t="shared" si="3"/>
        <v>-2929865866.5244417</v>
      </c>
      <c r="AA39" s="64">
        <f t="shared" si="3"/>
        <v>-3017761842.5201755</v>
      </c>
      <c r="AB39" s="64">
        <f t="shared" si="3"/>
        <v>-3108294697.7957811</v>
      </c>
      <c r="AC39" s="64">
        <f t="shared" si="3"/>
        <v>-3361620715.6661367</v>
      </c>
      <c r="AD39" s="64">
        <f t="shared" si="3"/>
        <v>-3462469337.1361208</v>
      </c>
      <c r="AE39" s="64">
        <f t="shared" si="3"/>
        <v>-3566343417.250205</v>
      </c>
      <c r="AF39" s="64">
        <f t="shared" si="3"/>
        <v>-3673333719.7677107</v>
      </c>
      <c r="AG39" s="64">
        <f t="shared" si="3"/>
        <v>-3783533731.3607416</v>
      </c>
      <c r="AH39" s="64">
        <f t="shared" si="3"/>
        <v>-4091891730.4666424</v>
      </c>
      <c r="AI39" s="64">
        <f t="shared" si="3"/>
        <v>-4214648482.3806419</v>
      </c>
      <c r="AJ39" s="64">
        <f t="shared" si="3"/>
        <v>-4341087936.8520613</v>
      </c>
      <c r="AK39" s="64">
        <f t="shared" si="3"/>
        <v>-4471320574.9576225</v>
      </c>
      <c r="AL39" s="64">
        <f t="shared" si="3"/>
        <v>-4605460192.2063513</v>
      </c>
      <c r="AM39" s="64">
        <f t="shared" si="3"/>
        <v>-4980805197.8711681</v>
      </c>
      <c r="AN39" s="64">
        <f t="shared" si="3"/>
        <v>-5130229353.8073044</v>
      </c>
      <c r="AO39" s="64">
        <f t="shared" si="3"/>
        <v>-5284136234.4215221</v>
      </c>
      <c r="AP39" s="64">
        <f t="shared" si="3"/>
        <v>-5442660321.4541683</v>
      </c>
      <c r="AQ39" s="64">
        <f t="shared" si="3"/>
        <v>-5605940131.0977926</v>
      </c>
      <c r="AR39" s="64">
        <f t="shared" si="3"/>
        <v>-6062824251.7822647</v>
      </c>
      <c r="AS39" s="64">
        <f t="shared" si="3"/>
        <v>-6244708979.3357306</v>
      </c>
      <c r="AT39" s="64">
        <f t="shared" si="3"/>
        <v>-6432050248.7158031</v>
      </c>
      <c r="AU39" s="64">
        <f t="shared" si="3"/>
        <v>-6625011756.1772776</v>
      </c>
      <c r="AV39" s="64">
        <f t="shared" si="3"/>
        <v>-6823762108.8625965</v>
      </c>
      <c r="AW39" s="64">
        <f t="shared" si="3"/>
        <v>-7379898720.7348967</v>
      </c>
      <c r="AX39" s="64">
        <f t="shared" si="3"/>
        <v>-7601295682.3569441</v>
      </c>
      <c r="AY39" s="64">
        <f t="shared" si="3"/>
        <v>-7829334552.827652</v>
      </c>
      <c r="AZ39" s="64">
        <f t="shared" si="3"/>
        <v>-8064214589.4124832</v>
      </c>
      <c r="BA39" s="64">
        <f t="shared" si="3"/>
        <v>-8306141027.0948563</v>
      </c>
      <c r="BB39" s="64">
        <f t="shared" si="3"/>
        <v>-8983091520.8030853</v>
      </c>
      <c r="BC39" s="48"/>
    </row>
    <row r="40" spans="1:55" ht="14.25" customHeight="1" x14ac:dyDescent="0.3">
      <c r="A40" s="48"/>
      <c r="B40" s="48"/>
      <c r="C40" s="48"/>
      <c r="D40" s="48"/>
      <c r="E40" s="62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48"/>
    </row>
    <row r="41" spans="1:55" ht="14.25" customHeight="1" x14ac:dyDescent="0.3">
      <c r="A41" s="51"/>
      <c r="B41" s="51" t="s">
        <v>606</v>
      </c>
      <c r="C41" s="51"/>
      <c r="D41" s="62">
        <f>+D16+D27+D30+D39</f>
        <v>-97570273311</v>
      </c>
      <c r="E41" s="62">
        <f t="shared" ref="E41:AG41" si="4">+E16+E27+E30+E33+E39</f>
        <v>3252342443.6999998</v>
      </c>
      <c r="F41" s="62">
        <f t="shared" si="4"/>
        <v>3252342443.6999998</v>
      </c>
      <c r="G41" s="62">
        <f>+G16+G27+G30+G33+G39</f>
        <v>2269329096.1759996</v>
      </c>
      <c r="H41" s="62">
        <f t="shared" si="4"/>
        <v>2790237442.0558739</v>
      </c>
      <c r="I41" s="62">
        <f t="shared" si="4"/>
        <v>2769647410.6029081</v>
      </c>
      <c r="J41" s="62">
        <f t="shared" si="4"/>
        <v>2748418949.2153769</v>
      </c>
      <c r="K41" s="62">
        <f t="shared" si="4"/>
        <v>2726563338.0202522</v>
      </c>
      <c r="L41" s="62">
        <f t="shared" si="4"/>
        <v>2704096636.2957249</v>
      </c>
      <c r="M41" s="62">
        <f t="shared" si="4"/>
        <v>2681040305.1052437</v>
      </c>
      <c r="N41" s="62">
        <f t="shared" si="4"/>
        <v>2657421883.6464267</v>
      </c>
      <c r="O41" s="62">
        <f t="shared" si="4"/>
        <v>2633275776.4751463</v>
      </c>
      <c r="P41" s="62">
        <f t="shared" si="4"/>
        <v>2614703776.4584007</v>
      </c>
      <c r="Q41" s="62">
        <f t="shared" si="4"/>
        <v>2595574616.4411535</v>
      </c>
      <c r="R41" s="62">
        <f t="shared" si="4"/>
        <v>2575871581.6233873</v>
      </c>
      <c r="S41" s="62">
        <f t="shared" si="4"/>
        <v>2520739206.3641443</v>
      </c>
      <c r="T41" s="62">
        <f t="shared" si="4"/>
        <v>2498791109.2440677</v>
      </c>
      <c r="U41" s="62">
        <f t="shared" si="4"/>
        <v>2476184569.210391</v>
      </c>
      <c r="V41" s="62">
        <f t="shared" si="4"/>
        <v>2452899832.9757018</v>
      </c>
      <c r="W41" s="62">
        <f t="shared" si="4"/>
        <v>2428916554.6539726</v>
      </c>
      <c r="X41" s="62">
        <f t="shared" si="4"/>
        <v>2361807344.6967216</v>
      </c>
      <c r="Y41" s="62">
        <f t="shared" si="4"/>
        <v>2335091291.7266235</v>
      </c>
      <c r="Z41" s="62">
        <f t="shared" si="4"/>
        <v>2307573757.1674223</v>
      </c>
      <c r="AA41" s="62">
        <f t="shared" si="4"/>
        <v>2279230696.5714459</v>
      </c>
      <c r="AB41" s="62">
        <f t="shared" si="4"/>
        <v>2250037344.157588</v>
      </c>
      <c r="AC41" s="62">
        <f t="shared" si="4"/>
        <v>2168349478.5448828</v>
      </c>
      <c r="AD41" s="62">
        <f t="shared" si="4"/>
        <v>2135829689.5902281</v>
      </c>
      <c r="AE41" s="62">
        <f t="shared" si="4"/>
        <v>2102334306.9669342</v>
      </c>
      <c r="AF41" s="62">
        <f t="shared" si="4"/>
        <v>2067834062.8649426</v>
      </c>
      <c r="AG41" s="62">
        <f t="shared" si="4"/>
        <v>2032298811.4398928</v>
      </c>
      <c r="AH41" s="62">
        <f t="shared" ref="AH41:BB41" si="5">+AH16+AH27+AH30+AH33+AH39</f>
        <v>1932865255.4106941</v>
      </c>
      <c r="AI41" s="62">
        <f t="shared" si="5"/>
        <v>1893280939.7620144</v>
      </c>
      <c r="AJ41" s="62">
        <f t="shared" si="5"/>
        <v>1852509094.6438751</v>
      </c>
      <c r="AK41" s="62">
        <f t="shared" si="5"/>
        <v>1810514094.1721897</v>
      </c>
      <c r="AL41" s="62">
        <f t="shared" si="5"/>
        <v>1767259243.6863565</v>
      </c>
      <c r="AM41" s="62">
        <f t="shared" si="5"/>
        <v>1646224962.8852463</v>
      </c>
      <c r="AN41" s="62">
        <f t="shared" si="5"/>
        <v>1598041438.4608011</v>
      </c>
      <c r="AO41" s="62">
        <f t="shared" si="5"/>
        <v>1548412408.3036251</v>
      </c>
      <c r="AP41" s="62">
        <f t="shared" si="5"/>
        <v>1497294507.2417345</v>
      </c>
      <c r="AQ41" s="62">
        <f t="shared" si="5"/>
        <v>1444643069.1479874</v>
      </c>
      <c r="AR41" s="62">
        <f t="shared" si="5"/>
        <v>1297315570.1219978</v>
      </c>
      <c r="AS41" s="62">
        <f t="shared" si="5"/>
        <v>1238664763.9146595</v>
      </c>
      <c r="AT41" s="62">
        <f t="shared" si="5"/>
        <v>1178254433.5210953</v>
      </c>
      <c r="AU41" s="62">
        <f t="shared" si="5"/>
        <v>1116031793.2157316</v>
      </c>
      <c r="AV41" s="62">
        <f t="shared" si="5"/>
        <v>1051942473.7012024</v>
      </c>
      <c r="AW41" s="62">
        <f t="shared" si="5"/>
        <v>872609876.14630222</v>
      </c>
      <c r="AX41" s="62">
        <f t="shared" si="5"/>
        <v>801217899.11968708</v>
      </c>
      <c r="AY41" s="62">
        <f t="shared" si="5"/>
        <v>727684162.78228188</v>
      </c>
      <c r="AZ41" s="62">
        <f t="shared" si="5"/>
        <v>651944414.35474586</v>
      </c>
      <c r="BA41" s="62">
        <f t="shared" si="5"/>
        <v>573932473.47439575</v>
      </c>
      <c r="BB41" s="62">
        <f t="shared" si="5"/>
        <v>355642060.90100479</v>
      </c>
      <c r="BC41" s="62"/>
    </row>
    <row r="42" spans="1:55" ht="14.25" customHeight="1" x14ac:dyDescent="0.3">
      <c r="A42" s="51"/>
      <c r="B42" s="51" t="s">
        <v>607</v>
      </c>
      <c r="C42" s="51"/>
      <c r="D42" s="62">
        <f>+D41</f>
        <v>-97570273311</v>
      </c>
      <c r="E42" s="62">
        <f t="shared" ref="E42:BB42" si="6">+D42+E41</f>
        <v>-94317930867.300003</v>
      </c>
      <c r="F42" s="62">
        <f t="shared" si="6"/>
        <v>-91065588423.600006</v>
      </c>
      <c r="G42" s="62">
        <f t="shared" si="6"/>
        <v>-88796259327.424011</v>
      </c>
      <c r="H42" s="62">
        <f t="shared" si="6"/>
        <v>-86006021885.368134</v>
      </c>
      <c r="I42" s="62">
        <f t="shared" si="6"/>
        <v>-83236374474.765228</v>
      </c>
      <c r="J42" s="62">
        <f t="shared" si="6"/>
        <v>-80487955525.54985</v>
      </c>
      <c r="K42" s="62">
        <f t="shared" si="6"/>
        <v>-77761392187.529602</v>
      </c>
      <c r="L42" s="62">
        <f t="shared" si="6"/>
        <v>-75057295551.233871</v>
      </c>
      <c r="M42" s="62">
        <f t="shared" si="6"/>
        <v>-72376255246.128632</v>
      </c>
      <c r="N42" s="62">
        <f t="shared" si="6"/>
        <v>-69718833362.482208</v>
      </c>
      <c r="O42" s="62">
        <f t="shared" si="6"/>
        <v>-67085557586.007065</v>
      </c>
      <c r="P42" s="62">
        <f t="shared" si="6"/>
        <v>-64470853809.54866</v>
      </c>
      <c r="Q42" s="62">
        <f t="shared" si="6"/>
        <v>-61875279193.107506</v>
      </c>
      <c r="R42" s="62">
        <f t="shared" si="6"/>
        <v>-59299407611.484116</v>
      </c>
      <c r="S42" s="62">
        <f t="shared" si="6"/>
        <v>-56778668405.119972</v>
      </c>
      <c r="T42" s="62">
        <f t="shared" si="6"/>
        <v>-54279877295.875908</v>
      </c>
      <c r="U42" s="62">
        <f t="shared" si="6"/>
        <v>-51803692726.66552</v>
      </c>
      <c r="V42" s="62">
        <f t="shared" si="6"/>
        <v>-49350792893.689819</v>
      </c>
      <c r="W42" s="62">
        <f t="shared" si="6"/>
        <v>-46921876339.035843</v>
      </c>
      <c r="X42" s="62">
        <f t="shared" si="6"/>
        <v>-44560068994.339119</v>
      </c>
      <c r="Y42" s="62">
        <f t="shared" si="6"/>
        <v>-42224977702.612495</v>
      </c>
      <c r="Z42" s="62">
        <f t="shared" si="6"/>
        <v>-39917403945.445076</v>
      </c>
      <c r="AA42" s="62">
        <f t="shared" si="6"/>
        <v>-37638173248.873627</v>
      </c>
      <c r="AB42" s="62">
        <f t="shared" si="6"/>
        <v>-35388135904.716042</v>
      </c>
      <c r="AC42" s="62">
        <f t="shared" si="6"/>
        <v>-33219786426.171158</v>
      </c>
      <c r="AD42" s="62">
        <f t="shared" si="6"/>
        <v>-31083956736.580929</v>
      </c>
      <c r="AE42" s="62">
        <f t="shared" si="6"/>
        <v>-28981622429.613995</v>
      </c>
      <c r="AF42" s="62">
        <f t="shared" si="6"/>
        <v>-26913788366.749054</v>
      </c>
      <c r="AG42" s="62">
        <f t="shared" si="6"/>
        <v>-24881489555.309162</v>
      </c>
      <c r="AH42" s="62">
        <f t="shared" si="6"/>
        <v>-22948624299.898468</v>
      </c>
      <c r="AI42" s="62">
        <f t="shared" si="6"/>
        <v>-21055343360.136452</v>
      </c>
      <c r="AJ42" s="62">
        <f t="shared" si="6"/>
        <v>-19202834265.492577</v>
      </c>
      <c r="AK42" s="62">
        <f t="shared" si="6"/>
        <v>-17392320171.320389</v>
      </c>
      <c r="AL42" s="62">
        <f t="shared" si="6"/>
        <v>-15625060927.634033</v>
      </c>
      <c r="AM42" s="62">
        <f t="shared" si="6"/>
        <v>-13978835964.748787</v>
      </c>
      <c r="AN42" s="62">
        <f t="shared" si="6"/>
        <v>-12380794526.287987</v>
      </c>
      <c r="AO42" s="62">
        <f t="shared" si="6"/>
        <v>-10832382117.984362</v>
      </c>
      <c r="AP42" s="62">
        <f t="shared" si="6"/>
        <v>-9335087610.7426262</v>
      </c>
      <c r="AQ42" s="62">
        <f t="shared" si="6"/>
        <v>-7890444541.5946388</v>
      </c>
      <c r="AR42" s="62">
        <f t="shared" si="6"/>
        <v>-6593128971.472641</v>
      </c>
      <c r="AS42" s="62">
        <f t="shared" si="6"/>
        <v>-5354464207.5579815</v>
      </c>
      <c r="AT42" s="62">
        <f t="shared" si="6"/>
        <v>-4176209774.0368862</v>
      </c>
      <c r="AU42" s="62">
        <f t="shared" si="6"/>
        <v>-3060177980.8211546</v>
      </c>
      <c r="AV42" s="62">
        <f t="shared" si="6"/>
        <v>-2008235507.1199522</v>
      </c>
      <c r="AW42" s="62">
        <f t="shared" si="6"/>
        <v>-1135625630.97365</v>
      </c>
      <c r="AX42" s="62">
        <f t="shared" si="6"/>
        <v>-334407731.8539629</v>
      </c>
      <c r="AY42" s="62">
        <f t="shared" si="6"/>
        <v>393276430.92831898</v>
      </c>
      <c r="AZ42" s="62">
        <f t="shared" si="6"/>
        <v>1045220845.2830648</v>
      </c>
      <c r="BA42" s="62">
        <f t="shared" si="6"/>
        <v>1619153318.7574606</v>
      </c>
      <c r="BB42" s="62">
        <f t="shared" si="6"/>
        <v>1974795379.6584654</v>
      </c>
      <c r="BC42" s="51"/>
    </row>
    <row r="43" spans="1:55" ht="14.25" customHeight="1" x14ac:dyDescent="0.3">
      <c r="A43" s="48"/>
      <c r="B43" s="48"/>
      <c r="C43" s="48"/>
      <c r="D43" s="4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48"/>
    </row>
    <row r="44" spans="1:55" ht="14.25" customHeight="1" x14ac:dyDescent="0.3">
      <c r="A44" s="48"/>
      <c r="B44" s="48" t="s">
        <v>608</v>
      </c>
      <c r="C44" s="48"/>
      <c r="D44" s="71">
        <f>+D16</f>
        <v>-97570273311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>
        <f>+AJ16</f>
        <v>0</v>
      </c>
      <c r="AK44" s="71"/>
      <c r="AL44" s="71">
        <f>+AL16</f>
        <v>0</v>
      </c>
      <c r="AM44" s="71"/>
      <c r="AN44" s="71">
        <f>+AN16</f>
        <v>0</v>
      </c>
      <c r="AO44" s="71"/>
      <c r="AP44" s="71">
        <f>+AP16</f>
        <v>0</v>
      </c>
      <c r="AQ44" s="71"/>
      <c r="AR44" s="71">
        <f>+AR16</f>
        <v>0</v>
      </c>
      <c r="AS44" s="71"/>
      <c r="AT44" s="71">
        <f>+AT16</f>
        <v>0</v>
      </c>
      <c r="AU44" s="71"/>
      <c r="AV44" s="71">
        <f>+AV16</f>
        <v>0</v>
      </c>
      <c r="AW44" s="71"/>
      <c r="AX44" s="71">
        <f>+AX16</f>
        <v>0</v>
      </c>
      <c r="AY44" s="71"/>
      <c r="AZ44" s="71">
        <f>+AZ16</f>
        <v>0</v>
      </c>
      <c r="BA44" s="71"/>
      <c r="BB44" s="71">
        <f>+BB16</f>
        <v>0</v>
      </c>
      <c r="BC44" s="71"/>
    </row>
    <row r="45" spans="1:55" ht="14.25" customHeight="1" x14ac:dyDescent="0.3">
      <c r="A45" s="48"/>
      <c r="B45" s="48" t="s">
        <v>609</v>
      </c>
      <c r="C45" s="48"/>
      <c r="D45" s="71">
        <f t="shared" ref="D45:AH45" si="7">+D27+D30</f>
        <v>0</v>
      </c>
      <c r="E45" s="71">
        <f>+E27+E30</f>
        <v>3252342443.6999998</v>
      </c>
      <c r="F45" s="71">
        <f>+F27+F30</f>
        <v>3252342443.6999998</v>
      </c>
      <c r="G45" s="71">
        <f>+G27+G30</f>
        <v>4893049318.2091999</v>
      </c>
      <c r="H45" s="71">
        <f t="shared" si="7"/>
        <v>4770686610.1999998</v>
      </c>
      <c r="I45" s="71">
        <f t="shared" si="7"/>
        <v>4891966795.4758492</v>
      </c>
      <c r="J45" s="71">
        <f t="shared" si="7"/>
        <v>5022981205.6161823</v>
      </c>
      <c r="K45" s="71">
        <f t="shared" si="7"/>
        <v>5164514037.6370869</v>
      </c>
      <c r="L45" s="71">
        <f t="shared" si="7"/>
        <v>5317412843.0033703</v>
      </c>
      <c r="M45" s="71">
        <f t="shared" si="7"/>
        <v>5482593668.8837223</v>
      </c>
      <c r="N45" s="71">
        <f t="shared" si="7"/>
        <v>5661046569.1369486</v>
      </c>
      <c r="O45" s="71">
        <f t="shared" si="7"/>
        <v>5853841652.6656704</v>
      </c>
      <c r="P45" s="71">
        <f t="shared" si="7"/>
        <v>5931886628.9346409</v>
      </c>
      <c r="Q45" s="71">
        <f t="shared" si="7"/>
        <v>6012272954.4916801</v>
      </c>
      <c r="R45" s="71">
        <f t="shared" si="7"/>
        <v>6095070869.8154297</v>
      </c>
      <c r="S45" s="71">
        <f t="shared" si="7"/>
        <v>6326753236.5438385</v>
      </c>
      <c r="T45" s="71">
        <f t="shared" si="7"/>
        <v>6418985560.3291531</v>
      </c>
      <c r="U45" s="71">
        <f t="shared" si="7"/>
        <v>6513984853.8280277</v>
      </c>
      <c r="V45" s="71">
        <f t="shared" si="7"/>
        <v>6611834126.1318684</v>
      </c>
      <c r="W45" s="71">
        <f t="shared" si="7"/>
        <v>6712618876.6048241</v>
      </c>
      <c r="X45" s="71">
        <f t="shared" si="7"/>
        <v>6994631405.8865681</v>
      </c>
      <c r="Y45" s="71">
        <f t="shared" si="7"/>
        <v>7106900074.7521648</v>
      </c>
      <c r="Z45" s="71">
        <f t="shared" si="7"/>
        <v>7222536803.6837292</v>
      </c>
      <c r="AA45" s="71">
        <f t="shared" si="7"/>
        <v>7341642634.483242</v>
      </c>
      <c r="AB45" s="71">
        <f t="shared" si="7"/>
        <v>7464321640.2067394</v>
      </c>
      <c r="AC45" s="71">
        <f t="shared" si="7"/>
        <v>7807597944.7220392</v>
      </c>
      <c r="AD45" s="71">
        <f t="shared" si="7"/>
        <v>7944255609.7526989</v>
      </c>
      <c r="AE45" s="71">
        <f t="shared" si="7"/>
        <v>8085013004.7342806</v>
      </c>
      <c r="AF45" s="71">
        <f t="shared" si="7"/>
        <v>8229993121.5653086</v>
      </c>
      <c r="AG45" s="71">
        <f t="shared" si="7"/>
        <v>8379322641.901269</v>
      </c>
      <c r="AH45" s="71">
        <f t="shared" si="7"/>
        <v>8797171528.0546722</v>
      </c>
      <c r="AI45" s="71">
        <f>+AI27+AI30</f>
        <v>8963516400.5853119</v>
      </c>
      <c r="AJ45" s="71">
        <f t="shared" ref="AJ45:BA45" si="8">+AJ27+AJ30</f>
        <v>9134851619.291872</v>
      </c>
      <c r="AK45" s="71">
        <f t="shared" si="8"/>
        <v>9311326894.5596256</v>
      </c>
      <c r="AL45" s="71">
        <f t="shared" si="8"/>
        <v>9493096428.0854149</v>
      </c>
      <c r="AM45" s="71">
        <f t="shared" si="8"/>
        <v>10001717877.812828</v>
      </c>
      <c r="AN45" s="71">
        <f t="shared" si="8"/>
        <v>10204199140.836212</v>
      </c>
      <c r="AO45" s="71">
        <f t="shared" si="8"/>
        <v>10412754841.750298</v>
      </c>
      <c r="AP45" s="71">
        <f t="shared" si="8"/>
        <v>10627567213.691807</v>
      </c>
      <c r="AQ45" s="71">
        <f t="shared" si="8"/>
        <v>10848823956.791561</v>
      </c>
      <c r="AR45" s="71">
        <f t="shared" si="8"/>
        <v>11467937200.108524</v>
      </c>
      <c r="AS45" s="71">
        <f t="shared" si="8"/>
        <v>11714405042.800779</v>
      </c>
      <c r="AT45" s="71">
        <f t="shared" si="8"/>
        <v>11968266920.7738</v>
      </c>
      <c r="AU45" s="71">
        <f t="shared" si="8"/>
        <v>12229744655.086018</v>
      </c>
      <c r="AV45" s="71">
        <f t="shared" si="8"/>
        <v>12499066721.427597</v>
      </c>
      <c r="AW45" s="71">
        <f t="shared" si="8"/>
        <v>13252674750.062397</v>
      </c>
      <c r="AX45" s="71">
        <f t="shared" si="8"/>
        <v>13552684719.253265</v>
      </c>
      <c r="AY45" s="71">
        <f t="shared" si="8"/>
        <v>13861694987.519867</v>
      </c>
      <c r="AZ45" s="71">
        <f t="shared" si="8"/>
        <v>14179975563.834461</v>
      </c>
      <c r="BA45" s="71">
        <f t="shared" si="8"/>
        <v>14507804557.438499</v>
      </c>
      <c r="BB45" s="71">
        <f>+BB27+BB30</f>
        <v>15425124719.708183</v>
      </c>
      <c r="BC45" s="71"/>
    </row>
    <row r="46" spans="1:55" ht="14.25" customHeight="1" x14ac:dyDescent="0.3">
      <c r="A46" s="48"/>
      <c r="B46" s="48" t="s">
        <v>610</v>
      </c>
      <c r="C46" s="48"/>
      <c r="D46" s="71">
        <f t="shared" ref="D46:AH46" si="9">+D33+D39</f>
        <v>0</v>
      </c>
      <c r="E46" s="71">
        <f t="shared" si="9"/>
        <v>0</v>
      </c>
      <c r="F46" s="71">
        <f t="shared" si="9"/>
        <v>0</v>
      </c>
      <c r="G46" s="71">
        <f>+G33+G39</f>
        <v>-2623720222.0331998</v>
      </c>
      <c r="H46" s="71">
        <f t="shared" si="9"/>
        <v>-1980449168.1441259</v>
      </c>
      <c r="I46" s="71">
        <f t="shared" si="9"/>
        <v>-2122319384.8729408</v>
      </c>
      <c r="J46" s="71">
        <f t="shared" si="9"/>
        <v>-2274562256.4008055</v>
      </c>
      <c r="K46" s="71">
        <f t="shared" si="9"/>
        <v>-2437950699.6168346</v>
      </c>
      <c r="L46" s="71">
        <f t="shared" si="9"/>
        <v>-2613316206.7076459</v>
      </c>
      <c r="M46" s="71">
        <f t="shared" si="9"/>
        <v>-2801553363.7784786</v>
      </c>
      <c r="N46" s="71">
        <f t="shared" si="9"/>
        <v>-3003624685.4905219</v>
      </c>
      <c r="O46" s="71">
        <f t="shared" si="9"/>
        <v>-3220565876.1905241</v>
      </c>
      <c r="P46" s="71">
        <f t="shared" si="9"/>
        <v>-3317182852.4762402</v>
      </c>
      <c r="Q46" s="71">
        <f t="shared" si="9"/>
        <v>-3416698338.0505266</v>
      </c>
      <c r="R46" s="71">
        <f t="shared" si="9"/>
        <v>-3519199288.1920424</v>
      </c>
      <c r="S46" s="71">
        <f t="shared" si="9"/>
        <v>-3806014030.1796942</v>
      </c>
      <c r="T46" s="71">
        <f t="shared" si="9"/>
        <v>-3920194451.0850849</v>
      </c>
      <c r="U46" s="71">
        <f t="shared" si="9"/>
        <v>-4037800284.6176367</v>
      </c>
      <c r="V46" s="71">
        <f t="shared" si="9"/>
        <v>-4158934293.1561661</v>
      </c>
      <c r="W46" s="71">
        <f t="shared" si="9"/>
        <v>-4283702321.9508514</v>
      </c>
      <c r="X46" s="71">
        <f t="shared" si="9"/>
        <v>-4632824061.189846</v>
      </c>
      <c r="Y46" s="71">
        <f t="shared" si="9"/>
        <v>-4771808783.0255413</v>
      </c>
      <c r="Z46" s="71">
        <f t="shared" si="9"/>
        <v>-4914963046.5163069</v>
      </c>
      <c r="AA46" s="71">
        <f t="shared" si="9"/>
        <v>-5062411937.9117966</v>
      </c>
      <c r="AB46" s="71">
        <f t="shared" si="9"/>
        <v>-5214284296.0491505</v>
      </c>
      <c r="AC46" s="71">
        <f t="shared" si="9"/>
        <v>-5639248466.1771564</v>
      </c>
      <c r="AD46" s="71">
        <f t="shared" si="9"/>
        <v>-5808425920.1624718</v>
      </c>
      <c r="AE46" s="71">
        <f t="shared" si="9"/>
        <v>-5982678697.7673464</v>
      </c>
      <c r="AF46" s="71">
        <f t="shared" si="9"/>
        <v>-6162159058.700366</v>
      </c>
      <c r="AG46" s="71">
        <f t="shared" si="9"/>
        <v>-6347023830.4613762</v>
      </c>
      <c r="AH46" s="71">
        <f t="shared" si="9"/>
        <v>-6864306272.6439781</v>
      </c>
      <c r="AI46" s="71">
        <f t="shared" ref="AI46:BB46" si="10">+AI33+AI39</f>
        <v>-7070235460.8232975</v>
      </c>
      <c r="AJ46" s="71">
        <f t="shared" si="10"/>
        <v>-7282342524.6479969</v>
      </c>
      <c r="AK46" s="71">
        <f t="shared" si="10"/>
        <v>-7500812800.3874359</v>
      </c>
      <c r="AL46" s="71">
        <f t="shared" si="10"/>
        <v>-7725837184.3990593</v>
      </c>
      <c r="AM46" s="71">
        <f t="shared" si="10"/>
        <v>-8355492914.9275818</v>
      </c>
      <c r="AN46" s="71">
        <f t="shared" si="10"/>
        <v>-8606157702.375412</v>
      </c>
      <c r="AO46" s="71">
        <f t="shared" si="10"/>
        <v>-8864342433.4466724</v>
      </c>
      <c r="AP46" s="71">
        <f t="shared" si="10"/>
        <v>-9130272706.4500732</v>
      </c>
      <c r="AQ46" s="71">
        <f t="shared" si="10"/>
        <v>-9404180887.6435738</v>
      </c>
      <c r="AR46" s="71">
        <f t="shared" si="10"/>
        <v>-10170621629.986526</v>
      </c>
      <c r="AS46" s="71">
        <f t="shared" si="10"/>
        <v>-10475740278.88612</v>
      </c>
      <c r="AT46" s="71">
        <f t="shared" si="10"/>
        <v>-10790012487.252705</v>
      </c>
      <c r="AU46" s="71">
        <f t="shared" si="10"/>
        <v>-11113712861.870285</v>
      </c>
      <c r="AV46" s="71">
        <f t="shared" si="10"/>
        <v>-11447124247.726395</v>
      </c>
      <c r="AW46" s="71">
        <f t="shared" si="10"/>
        <v>-12380064873.916096</v>
      </c>
      <c r="AX46" s="71">
        <f t="shared" si="10"/>
        <v>-12751466820.133579</v>
      </c>
      <c r="AY46" s="71">
        <f t="shared" si="10"/>
        <v>-13134010824.737585</v>
      </c>
      <c r="AZ46" s="71">
        <f t="shared" si="10"/>
        <v>-13528031149.479715</v>
      </c>
      <c r="BA46" s="71">
        <f t="shared" si="10"/>
        <v>-13933872083.964104</v>
      </c>
      <c r="BB46" s="71">
        <f t="shared" si="10"/>
        <v>-15069482658.807178</v>
      </c>
      <c r="BC46" s="71"/>
    </row>
    <row r="47" spans="1:55" ht="14.25" customHeight="1" x14ac:dyDescent="0.3">
      <c r="A47" s="48"/>
      <c r="B47" s="48"/>
      <c r="C47" s="48"/>
      <c r="D47" s="4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48"/>
    </row>
    <row r="48" spans="1:55" ht="14.25" customHeight="1" x14ac:dyDescent="0.3">
      <c r="A48" s="48"/>
      <c r="B48" s="48"/>
      <c r="C48" s="48"/>
      <c r="D48" s="4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48"/>
    </row>
    <row r="49" spans="1:55" ht="14.25" customHeight="1" x14ac:dyDescent="0.3">
      <c r="A49" s="48"/>
      <c r="B49" s="48"/>
      <c r="C49" s="48"/>
      <c r="D49" s="4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48"/>
    </row>
    <row r="50" spans="1:55" ht="14.25" customHeight="1" x14ac:dyDescent="0.3">
      <c r="A50" s="48"/>
      <c r="B50" s="48"/>
      <c r="C50" s="48"/>
      <c r="D50" s="4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48"/>
    </row>
    <row r="51" spans="1:55" ht="14.25" customHeight="1" x14ac:dyDescent="0.3">
      <c r="A51" s="48"/>
      <c r="B51" s="48"/>
      <c r="C51" s="298">
        <v>0.03</v>
      </c>
      <c r="D51" s="4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48"/>
    </row>
    <row r="52" spans="1:55" ht="14.25" customHeight="1" x14ac:dyDescent="0.3">
      <c r="A52" s="48"/>
      <c r="B52" s="48"/>
      <c r="C52" s="214" t="s">
        <v>590</v>
      </c>
      <c r="D52" s="48"/>
      <c r="E52" s="58"/>
      <c r="F52" s="58"/>
      <c r="G52" s="58">
        <f>+G20*(1+$C$51)^(G4-$E$4)</f>
        <v>122365317.82319999</v>
      </c>
      <c r="H52" s="58">
        <f>+H20*(1+$C$51)^(H4-$E$4)</f>
        <v>805985300.15707505</v>
      </c>
      <c r="I52" s="58">
        <f t="shared" ref="I52:BB52" si="11">+I20*(1+$C$51)^(I4-$E$4)</f>
        <v>897823295.18347287</v>
      </c>
      <c r="J52" s="58">
        <f t="shared" si="11"/>
        <v>1000125770.5531534</v>
      </c>
      <c r="K52" s="58">
        <f t="shared" si="11"/>
        <v>1114085101.4788327</v>
      </c>
      <c r="L52" s="58">
        <f t="shared" si="11"/>
        <v>1241029527.2323961</v>
      </c>
      <c r="M52" s="58">
        <f t="shared" si="11"/>
        <v>1382438638.4780684</v>
      </c>
      <c r="N52" s="58">
        <f t="shared" si="11"/>
        <v>1539960607.862627</v>
      </c>
      <c r="O52" s="58">
        <f t="shared" si="11"/>
        <v>1715431421.4025619</v>
      </c>
      <c r="P52" s="58">
        <f t="shared" si="11"/>
        <v>1819901194.9659784</v>
      </c>
      <c r="Q52" s="58">
        <f t="shared" si="11"/>
        <v>1930733177.7394059</v>
      </c>
      <c r="R52" s="58">
        <f t="shared" si="11"/>
        <v>2048314828.2637351</v>
      </c>
      <c r="S52" s="58">
        <f t="shared" si="11"/>
        <v>2281710061.3702474</v>
      </c>
      <c r="T52" s="58">
        <f t="shared" si="11"/>
        <v>2420666204.1076956</v>
      </c>
      <c r="U52" s="58">
        <f t="shared" si="11"/>
        <v>2568084775.9378533</v>
      </c>
      <c r="V52" s="58">
        <f t="shared" si="11"/>
        <v>2724481138.7924685</v>
      </c>
      <c r="W52" s="58">
        <f t="shared" si="11"/>
        <v>2890402040.1449304</v>
      </c>
      <c r="X52" s="58">
        <f t="shared" si="11"/>
        <v>3219748900.6092439</v>
      </c>
      <c r="Y52" s="58">
        <f t="shared" si="11"/>
        <v>3415831608.6563468</v>
      </c>
      <c r="Z52" s="58">
        <f t="shared" si="11"/>
        <v>3623855753.623518</v>
      </c>
      <c r="AA52" s="58">
        <f t="shared" si="11"/>
        <v>3844548569.0191903</v>
      </c>
      <c r="AB52" s="58">
        <f t="shared" si="11"/>
        <v>4078681576.8724599</v>
      </c>
      <c r="AC52" s="58">
        <f t="shared" si="11"/>
        <v>4543426949.1491909</v>
      </c>
      <c r="AD52" s="58">
        <f t="shared" si="11"/>
        <v>4820121650.3523769</v>
      </c>
      <c r="AE52" s="58">
        <f t="shared" si="11"/>
        <v>5113667058.8588381</v>
      </c>
      <c r="AF52" s="58">
        <f t="shared" si="11"/>
        <v>5425089382.7433395</v>
      </c>
      <c r="AG52" s="58">
        <f t="shared" si="11"/>
        <v>5755477326.1524086</v>
      </c>
      <c r="AH52" s="58">
        <f t="shared" si="11"/>
        <v>6411285190.0808449</v>
      </c>
      <c r="AI52" s="58">
        <f t="shared" si="11"/>
        <v>6801732458.1567688</v>
      </c>
      <c r="AJ52" s="58">
        <f t="shared" si="11"/>
        <v>7215957964.8585176</v>
      </c>
      <c r="AK52" s="58">
        <f t="shared" si="11"/>
        <v>7655409804.9183979</v>
      </c>
      <c r="AL52" s="58">
        <f t="shared" si="11"/>
        <v>8121624262.0379286</v>
      </c>
      <c r="AM52" s="58">
        <f t="shared" si="11"/>
        <v>9047042738.5758381</v>
      </c>
      <c r="AN52" s="58">
        <f t="shared" si="11"/>
        <v>9598007641.3551102</v>
      </c>
      <c r="AO52" s="58">
        <f t="shared" si="11"/>
        <v>10182526306.713636</v>
      </c>
      <c r="AP52" s="58">
        <f t="shared" si="11"/>
        <v>10802642158.792494</v>
      </c>
      <c r="AQ52" s="58">
        <f t="shared" si="11"/>
        <v>11460523066.262957</v>
      </c>
      <c r="AR52" s="58">
        <f t="shared" si="11"/>
        <v>12766392367.048294</v>
      </c>
      <c r="AS52" s="58">
        <f t="shared" si="11"/>
        <v>13543865662.201529</v>
      </c>
      <c r="AT52" s="58">
        <f t="shared" si="11"/>
        <v>14368687081.029604</v>
      </c>
      <c r="AU52" s="58">
        <f t="shared" si="11"/>
        <v>15243740124.264311</v>
      </c>
      <c r="AV52" s="58">
        <f t="shared" si="11"/>
        <v>16172083897.832006</v>
      </c>
      <c r="AW52" s="58">
        <f t="shared" si="11"/>
        <v>18014811997.570469</v>
      </c>
      <c r="AX52" s="58">
        <f t="shared" si="11"/>
        <v>19111914048.222511</v>
      </c>
      <c r="AY52" s="58">
        <f t="shared" si="11"/>
        <v>20275829613.759262</v>
      </c>
      <c r="AZ52" s="58">
        <f t="shared" si="11"/>
        <v>21510627637.237209</v>
      </c>
      <c r="BA52" s="58">
        <f t="shared" si="11"/>
        <v>22820624860.344952</v>
      </c>
      <c r="BB52" s="58">
        <f t="shared" si="11"/>
        <v>25420920960.05695</v>
      </c>
      <c r="BC52" s="48"/>
    </row>
    <row r="53" spans="1:55" ht="14.25" customHeight="1" x14ac:dyDescent="0.3">
      <c r="A53" s="48"/>
      <c r="B53" s="48"/>
      <c r="C53" s="214" t="s">
        <v>591</v>
      </c>
      <c r="D53" s="48"/>
      <c r="E53" s="58"/>
      <c r="F53" s="58"/>
      <c r="G53" s="58">
        <f>+G21*(1+$C$51)^(G4-$E$4)</f>
        <v>518824670.63688993</v>
      </c>
      <c r="H53" s="58">
        <f>+H21*(1+$C$51)^(H4-$E$4)</f>
        <v>579115363.81656504</v>
      </c>
      <c r="I53" s="58">
        <f t="shared" ref="I53:BB53" si="12">+I21*(1+$C$51)^(I4-$E$4)</f>
        <v>645102663.94664335</v>
      </c>
      <c r="J53" s="58">
        <f t="shared" si="12"/>
        <v>718608886.99004352</v>
      </c>
      <c r="K53" s="58">
        <f t="shared" si="12"/>
        <v>800490776.61812425</v>
      </c>
      <c r="L53" s="58">
        <f t="shared" si="12"/>
        <v>891702697.7817291</v>
      </c>
      <c r="M53" s="58">
        <f t="shared" si="12"/>
        <v>993307762.40258586</v>
      </c>
      <c r="N53" s="58">
        <f t="shared" si="12"/>
        <v>1106490213.8573589</v>
      </c>
      <c r="O53" s="58">
        <f t="shared" si="12"/>
        <v>1232569242.6299191</v>
      </c>
      <c r="P53" s="58">
        <f t="shared" si="12"/>
        <v>1307632709.5060811</v>
      </c>
      <c r="Q53" s="58">
        <f t="shared" si="12"/>
        <v>1387267541.5150011</v>
      </c>
      <c r="R53" s="58">
        <f t="shared" si="12"/>
        <v>1471752134.7932646</v>
      </c>
      <c r="S53" s="58">
        <f t="shared" si="12"/>
        <v>1639450931.7922833</v>
      </c>
      <c r="T53" s="58">
        <f t="shared" si="12"/>
        <v>1739293493.5384336</v>
      </c>
      <c r="U53" s="58">
        <f t="shared" si="12"/>
        <v>1845216467.2949235</v>
      </c>
      <c r="V53" s="58">
        <f t="shared" si="12"/>
        <v>1957590150.1531844</v>
      </c>
      <c r="W53" s="58">
        <f t="shared" si="12"/>
        <v>2076807390.2975132</v>
      </c>
      <c r="X53" s="58">
        <f t="shared" si="12"/>
        <v>2313449208.3849635</v>
      </c>
      <c r="Y53" s="58">
        <f t="shared" si="12"/>
        <v>2454338265.1756077</v>
      </c>
      <c r="Z53" s="58">
        <f t="shared" si="12"/>
        <v>2603807465.5248017</v>
      </c>
      <c r="AA53" s="58">
        <f t="shared" si="12"/>
        <v>2762379340.1752625</v>
      </c>
      <c r="AB53" s="58">
        <f t="shared" si="12"/>
        <v>2930608241.9919367</v>
      </c>
      <c r="AC53" s="58">
        <f t="shared" si="12"/>
        <v>3264536398.1257067</v>
      </c>
      <c r="AD53" s="58">
        <f t="shared" si="12"/>
        <v>3463346664.7715621</v>
      </c>
      <c r="AE53" s="58">
        <f t="shared" si="12"/>
        <v>3674264476.6561513</v>
      </c>
      <c r="AF53" s="58">
        <f t="shared" si="12"/>
        <v>3898027183.2845101</v>
      </c>
      <c r="AG53" s="58">
        <f t="shared" si="12"/>
        <v>4135417038.7465372</v>
      </c>
      <c r="AH53" s="58">
        <f t="shared" si="12"/>
        <v>4606627133.22651</v>
      </c>
      <c r="AI53" s="58">
        <f t="shared" si="12"/>
        <v>4887170725.6400051</v>
      </c>
      <c r="AJ53" s="58">
        <f t="shared" si="12"/>
        <v>5184799422.8314829</v>
      </c>
      <c r="AK53" s="58">
        <f t="shared" si="12"/>
        <v>5500553707.6819181</v>
      </c>
      <c r="AL53" s="58">
        <f t="shared" si="12"/>
        <v>5835537428.4797478</v>
      </c>
      <c r="AM53" s="58">
        <f t="shared" si="12"/>
        <v>6500467740.7678709</v>
      </c>
      <c r="AN53" s="58">
        <f t="shared" si="12"/>
        <v>6896346226.1806364</v>
      </c>
      <c r="AO53" s="58">
        <f t="shared" si="12"/>
        <v>7316333711.3550358</v>
      </c>
      <c r="AP53" s="58">
        <f t="shared" si="12"/>
        <v>7761898434.3765554</v>
      </c>
      <c r="AQ53" s="58">
        <f t="shared" si="12"/>
        <v>8234598049.0300875</v>
      </c>
      <c r="AR53" s="58">
        <f t="shared" si="12"/>
        <v>9172889323.7268238</v>
      </c>
      <c r="AS53" s="58">
        <f t="shared" si="12"/>
        <v>9731518283.5417843</v>
      </c>
      <c r="AT53" s="58">
        <f t="shared" si="12"/>
        <v>10324167747.00948</v>
      </c>
      <c r="AU53" s="58">
        <f t="shared" si="12"/>
        <v>10952909562.802359</v>
      </c>
      <c r="AV53" s="58">
        <f t="shared" si="12"/>
        <v>11619941755.177021</v>
      </c>
      <c r="AW53" s="58">
        <f t="shared" si="12"/>
        <v>12943976018.470665</v>
      </c>
      <c r="AX53" s="58">
        <f t="shared" si="12"/>
        <v>13732264157.995529</v>
      </c>
      <c r="AY53" s="58">
        <f t="shared" si="12"/>
        <v>14568559045.217457</v>
      </c>
      <c r="AZ53" s="58">
        <f t="shared" si="12"/>
        <v>15455784291.071203</v>
      </c>
      <c r="BA53" s="58">
        <f t="shared" si="12"/>
        <v>16397041554.397436</v>
      </c>
      <c r="BB53" s="58">
        <f t="shared" si="12"/>
        <v>18265402454.313248</v>
      </c>
      <c r="BC53" s="48"/>
    </row>
    <row r="54" spans="1:55" ht="14.25" customHeight="1" x14ac:dyDescent="0.3">
      <c r="A54" s="48"/>
      <c r="B54" s="48"/>
      <c r="C54" s="214" t="s">
        <v>592</v>
      </c>
      <c r="D54" s="48"/>
      <c r="E54" s="58"/>
      <c r="F54" s="58"/>
      <c r="G54" s="58">
        <f>+G22*(1+$C$51)^(G4-$E$4)</f>
        <v>451720147.12147498</v>
      </c>
      <c r="H54" s="58">
        <f>+H22*(1+$C$51)^(H4-$E$4)</f>
        <v>143286275.58348</v>
      </c>
      <c r="I54" s="58">
        <f t="shared" ref="I54:BB54" si="13">+I22*(1+$C$51)^(I4-$E$4)</f>
        <v>159613030.25483963</v>
      </c>
      <c r="J54" s="58">
        <f t="shared" si="13"/>
        <v>177800136.98722726</v>
      </c>
      <c r="K54" s="58">
        <f t="shared" si="13"/>
        <v>198059573.59623691</v>
      </c>
      <c r="L54" s="58">
        <f t="shared" si="13"/>
        <v>220627471.70966017</v>
      </c>
      <c r="M54" s="58">
        <f t="shared" si="13"/>
        <v>245766868.17126414</v>
      </c>
      <c r="N54" s="58">
        <f t="shared" si="13"/>
        <v>273770775.07162035</v>
      </c>
      <c r="O54" s="58">
        <f t="shared" si="13"/>
        <v>304965586.30807281</v>
      </c>
      <c r="P54" s="58">
        <f t="shared" si="13"/>
        <v>323537990.51423442</v>
      </c>
      <c r="Q54" s="58">
        <f t="shared" si="13"/>
        <v>343241454.1365512</v>
      </c>
      <c r="R54" s="58">
        <f t="shared" si="13"/>
        <v>364144858.69346714</v>
      </c>
      <c r="S54" s="58">
        <f t="shared" si="13"/>
        <v>405637344.61729437</v>
      </c>
      <c r="T54" s="58">
        <f t="shared" si="13"/>
        <v>430340658.90448767</v>
      </c>
      <c r="U54" s="58">
        <f t="shared" si="13"/>
        <v>456548405.03177077</v>
      </c>
      <c r="V54" s="58">
        <f t="shared" si="13"/>
        <v>484352202.89820558</v>
      </c>
      <c r="W54" s="58">
        <f t="shared" si="13"/>
        <v>513849252.05470634</v>
      </c>
      <c r="X54" s="58">
        <f t="shared" si="13"/>
        <v>572399805.08007979</v>
      </c>
      <c r="Y54" s="58">
        <f t="shared" si="13"/>
        <v>607258953.20945668</v>
      </c>
      <c r="Z54" s="58">
        <f t="shared" si="13"/>
        <v>644241023.45991242</v>
      </c>
      <c r="AA54" s="58">
        <f t="shared" si="13"/>
        <v>683475301.78862131</v>
      </c>
      <c r="AB54" s="58">
        <f t="shared" si="13"/>
        <v>725098947.66754842</v>
      </c>
      <c r="AC54" s="58">
        <f t="shared" si="13"/>
        <v>807720347.25952697</v>
      </c>
      <c r="AD54" s="58">
        <f t="shared" si="13"/>
        <v>856910516.40763223</v>
      </c>
      <c r="AE54" s="58">
        <f t="shared" si="13"/>
        <v>909096366.85685718</v>
      </c>
      <c r="AF54" s="58">
        <f t="shared" si="13"/>
        <v>964460335.59843969</v>
      </c>
      <c r="AG54" s="58">
        <f t="shared" si="13"/>
        <v>1023195970.0363847</v>
      </c>
      <c r="AH54" s="58">
        <f t="shared" si="13"/>
        <v>1139784034.8421803</v>
      </c>
      <c r="AI54" s="58">
        <f t="shared" si="13"/>
        <v>1209196882.564069</v>
      </c>
      <c r="AJ54" s="58">
        <f t="shared" si="13"/>
        <v>1282836972.7122214</v>
      </c>
      <c r="AK54" s="58">
        <f t="shared" si="13"/>
        <v>1360961744.3503952</v>
      </c>
      <c r="AL54" s="58">
        <f t="shared" si="13"/>
        <v>1443844314.5813344</v>
      </c>
      <c r="AM54" s="58">
        <f t="shared" si="13"/>
        <v>1608363155.0063038</v>
      </c>
      <c r="AN54" s="58">
        <f t="shared" si="13"/>
        <v>1706312471.1461885</v>
      </c>
      <c r="AO54" s="58">
        <f t="shared" si="13"/>
        <v>1810226900.6389911</v>
      </c>
      <c r="AP54" s="58">
        <f t="shared" si="13"/>
        <v>1920469718.8879049</v>
      </c>
      <c r="AQ54" s="58">
        <f t="shared" si="13"/>
        <v>2037426324.7681787</v>
      </c>
      <c r="AR54" s="58">
        <f t="shared" si="13"/>
        <v>2269580867.3438897</v>
      </c>
      <c r="AS54" s="58">
        <f t="shared" si="13"/>
        <v>2407798342.1651311</v>
      </c>
      <c r="AT54" s="58">
        <f t="shared" si="13"/>
        <v>2554433261.2029886</v>
      </c>
      <c r="AU54" s="58">
        <f t="shared" si="13"/>
        <v>2709998246.8102508</v>
      </c>
      <c r="AV54" s="58">
        <f t="shared" si="13"/>
        <v>2875037140.0409946</v>
      </c>
      <c r="AW54" s="58">
        <f t="shared" si="13"/>
        <v>3202633246.962965</v>
      </c>
      <c r="AX54" s="58">
        <f t="shared" si="13"/>
        <v>3397673611.7030096</v>
      </c>
      <c r="AY54" s="58">
        <f t="shared" si="13"/>
        <v>3604591934.6557231</v>
      </c>
      <c r="AZ54" s="58">
        <f t="shared" si="13"/>
        <v>3824111583.4762573</v>
      </c>
      <c r="BA54" s="58">
        <f t="shared" si="13"/>
        <v>4056999978.9099607</v>
      </c>
      <c r="BB54" s="58">
        <f t="shared" si="13"/>
        <v>4519274841.506855</v>
      </c>
      <c r="BC54" s="48"/>
    </row>
    <row r="55" spans="1:55" ht="14.25" customHeight="1" x14ac:dyDescent="0.3">
      <c r="A55" s="48"/>
      <c r="B55" s="48"/>
      <c r="C55" s="214" t="s">
        <v>593</v>
      </c>
      <c r="D55" s="48"/>
      <c r="E55" s="58"/>
      <c r="F55" s="58"/>
      <c r="G55" s="58">
        <f>+G23*(1+$C$51)^(G4-$E$4)</f>
        <v>65816966.197968818</v>
      </c>
      <c r="H55" s="58">
        <f>+H23*(1+$C$51)^(H4-$E$4)</f>
        <v>0</v>
      </c>
      <c r="I55" s="58">
        <f t="shared" ref="I55:BB55" si="14">+I23*(1+$C$51)^(I4-$E$4)</f>
        <v>0</v>
      </c>
      <c r="J55" s="58">
        <f t="shared" si="14"/>
        <v>0</v>
      </c>
      <c r="K55" s="58">
        <f t="shared" si="14"/>
        <v>0</v>
      </c>
      <c r="L55" s="58">
        <f t="shared" si="14"/>
        <v>0</v>
      </c>
      <c r="M55" s="58">
        <f t="shared" si="14"/>
        <v>0</v>
      </c>
      <c r="N55" s="58">
        <f t="shared" si="14"/>
        <v>0</v>
      </c>
      <c r="O55" s="58">
        <f t="shared" si="14"/>
        <v>0</v>
      </c>
      <c r="P55" s="58">
        <f t="shared" si="14"/>
        <v>0</v>
      </c>
      <c r="Q55" s="58">
        <f t="shared" si="14"/>
        <v>0</v>
      </c>
      <c r="R55" s="58">
        <f t="shared" si="14"/>
        <v>0</v>
      </c>
      <c r="S55" s="58">
        <f t="shared" si="14"/>
        <v>0</v>
      </c>
      <c r="T55" s="58">
        <f t="shared" si="14"/>
        <v>0</v>
      </c>
      <c r="U55" s="58">
        <f t="shared" si="14"/>
        <v>0</v>
      </c>
      <c r="V55" s="58">
        <f t="shared" si="14"/>
        <v>0</v>
      </c>
      <c r="W55" s="58">
        <f t="shared" si="14"/>
        <v>0</v>
      </c>
      <c r="X55" s="58">
        <f t="shared" si="14"/>
        <v>0</v>
      </c>
      <c r="Y55" s="58">
        <f t="shared" si="14"/>
        <v>0</v>
      </c>
      <c r="Z55" s="58">
        <f t="shared" si="14"/>
        <v>0</v>
      </c>
      <c r="AA55" s="58">
        <f t="shared" si="14"/>
        <v>0</v>
      </c>
      <c r="AB55" s="58">
        <f t="shared" si="14"/>
        <v>0</v>
      </c>
      <c r="AC55" s="58">
        <f t="shared" si="14"/>
        <v>0</v>
      </c>
      <c r="AD55" s="58">
        <f t="shared" si="14"/>
        <v>0</v>
      </c>
      <c r="AE55" s="58">
        <f t="shared" si="14"/>
        <v>0</v>
      </c>
      <c r="AF55" s="58">
        <f t="shared" si="14"/>
        <v>0</v>
      </c>
      <c r="AG55" s="58">
        <f t="shared" si="14"/>
        <v>0</v>
      </c>
      <c r="AH55" s="58">
        <f t="shared" si="14"/>
        <v>0</v>
      </c>
      <c r="AI55" s="58">
        <f t="shared" si="14"/>
        <v>0</v>
      </c>
      <c r="AJ55" s="58">
        <f t="shared" si="14"/>
        <v>0</v>
      </c>
      <c r="AK55" s="58">
        <f t="shared" si="14"/>
        <v>0</v>
      </c>
      <c r="AL55" s="58">
        <f t="shared" si="14"/>
        <v>0</v>
      </c>
      <c r="AM55" s="58">
        <f t="shared" si="14"/>
        <v>0</v>
      </c>
      <c r="AN55" s="58">
        <f t="shared" si="14"/>
        <v>0</v>
      </c>
      <c r="AO55" s="58">
        <f t="shared" si="14"/>
        <v>0</v>
      </c>
      <c r="AP55" s="58">
        <f t="shared" si="14"/>
        <v>0</v>
      </c>
      <c r="AQ55" s="58">
        <f t="shared" si="14"/>
        <v>0</v>
      </c>
      <c r="AR55" s="58">
        <f t="shared" si="14"/>
        <v>0</v>
      </c>
      <c r="AS55" s="58">
        <f t="shared" si="14"/>
        <v>0</v>
      </c>
      <c r="AT55" s="58">
        <f t="shared" si="14"/>
        <v>0</v>
      </c>
      <c r="AU55" s="58">
        <f t="shared" si="14"/>
        <v>0</v>
      </c>
      <c r="AV55" s="58">
        <f t="shared" si="14"/>
        <v>0</v>
      </c>
      <c r="AW55" s="58">
        <f t="shared" si="14"/>
        <v>0</v>
      </c>
      <c r="AX55" s="58">
        <f t="shared" si="14"/>
        <v>0</v>
      </c>
      <c r="AY55" s="58">
        <f t="shared" si="14"/>
        <v>0</v>
      </c>
      <c r="AZ55" s="58">
        <f t="shared" si="14"/>
        <v>0</v>
      </c>
      <c r="BA55" s="58">
        <f t="shared" si="14"/>
        <v>0</v>
      </c>
      <c r="BB55" s="58">
        <f t="shared" si="14"/>
        <v>0</v>
      </c>
      <c r="BC55" s="48"/>
    </row>
    <row r="56" spans="1:55" ht="14.25" customHeight="1" x14ac:dyDescent="0.3">
      <c r="A56" s="48"/>
      <c r="B56" s="48"/>
      <c r="C56" s="214" t="s">
        <v>594</v>
      </c>
      <c r="D56" s="48"/>
      <c r="E56" s="58"/>
      <c r="F56" s="58"/>
      <c r="G56" s="58">
        <f>+G24*(1+$C$51)^(G4-$E$4)</f>
        <v>0</v>
      </c>
      <c r="H56" s="58">
        <f>+H24*(1+$C$51)^(H4-$E$4)</f>
        <v>71643137.79174</v>
      </c>
      <c r="I56" s="58">
        <f t="shared" ref="I56:BB56" si="15">+I24*(1+$C$51)^(I4-$E$4)</f>
        <v>78286391.029754654</v>
      </c>
      <c r="J56" s="58">
        <f t="shared" si="15"/>
        <v>85545653.210770726</v>
      </c>
      <c r="K56" s="58">
        <f t="shared" si="15"/>
        <v>93478044.996045858</v>
      </c>
      <c r="L56" s="58">
        <f t="shared" si="15"/>
        <v>102145982.76684038</v>
      </c>
      <c r="M56" s="58">
        <f t="shared" si="15"/>
        <v>111617675.17232063</v>
      </c>
      <c r="N56" s="58">
        <f t="shared" si="15"/>
        <v>121967645.03973977</v>
      </c>
      <c r="O56" s="58">
        <f t="shared" si="15"/>
        <v>133277340.46877874</v>
      </c>
      <c r="P56" s="58">
        <f t="shared" si="15"/>
        <v>141393930.50332737</v>
      </c>
      <c r="Q56" s="58">
        <f t="shared" si="15"/>
        <v>150004820.87097996</v>
      </c>
      <c r="R56" s="58">
        <f t="shared" si="15"/>
        <v>159140114.46202263</v>
      </c>
      <c r="S56" s="58">
        <f t="shared" si="15"/>
        <v>177273334.80439785</v>
      </c>
      <c r="T56" s="58">
        <f t="shared" si="15"/>
        <v>188069280.89398572</v>
      </c>
      <c r="U56" s="58">
        <f t="shared" si="15"/>
        <v>199522700.10042936</v>
      </c>
      <c r="V56" s="58">
        <f t="shared" si="15"/>
        <v>211673632.53654552</v>
      </c>
      <c r="W56" s="58">
        <f t="shared" si="15"/>
        <v>224564556.75802115</v>
      </c>
      <c r="X56" s="58">
        <f t="shared" si="15"/>
        <v>250152565.17781383</v>
      </c>
      <c r="Y56" s="58">
        <f t="shared" si="15"/>
        <v>265386856.39714271</v>
      </c>
      <c r="Z56" s="58">
        <f t="shared" si="15"/>
        <v>281548915.95172864</v>
      </c>
      <c r="AA56" s="58">
        <f t="shared" si="15"/>
        <v>298695244.93318897</v>
      </c>
      <c r="AB56" s="58">
        <f t="shared" si="15"/>
        <v>316885785.34962022</v>
      </c>
      <c r="AC56" s="58">
        <f t="shared" si="15"/>
        <v>352993336.16128266</v>
      </c>
      <c r="AD56" s="58">
        <f t="shared" si="15"/>
        <v>374490630.33350474</v>
      </c>
      <c r="AE56" s="58">
        <f t="shared" si="15"/>
        <v>397297109.7208153</v>
      </c>
      <c r="AF56" s="58">
        <f t="shared" si="15"/>
        <v>421492503.70281279</v>
      </c>
      <c r="AG56" s="58">
        <f t="shared" si="15"/>
        <v>447161397.17831409</v>
      </c>
      <c r="AH56" s="58">
        <f t="shared" si="15"/>
        <v>498113202.57979709</v>
      </c>
      <c r="AI56" s="58">
        <f t="shared" si="15"/>
        <v>528448296.6169067</v>
      </c>
      <c r="AJ56" s="58">
        <f t="shared" si="15"/>
        <v>560630797.88087654</v>
      </c>
      <c r="AK56" s="58">
        <f t="shared" si="15"/>
        <v>594773213.47182167</v>
      </c>
      <c r="AL56" s="58">
        <f t="shared" si="15"/>
        <v>630994902.17225564</v>
      </c>
      <c r="AM56" s="58">
        <f t="shared" si="15"/>
        <v>702893616.30027318</v>
      </c>
      <c r="AN56" s="58">
        <f t="shared" si="15"/>
        <v>745699837.53296006</v>
      </c>
      <c r="AO56" s="58">
        <f t="shared" si="15"/>
        <v>791112957.63871717</v>
      </c>
      <c r="AP56" s="58">
        <f t="shared" si="15"/>
        <v>839291736.75891495</v>
      </c>
      <c r="AQ56" s="58">
        <f t="shared" si="15"/>
        <v>890404603.5275327</v>
      </c>
      <c r="AR56" s="58">
        <f t="shared" si="15"/>
        <v>991861756.07647777</v>
      </c>
      <c r="AS56" s="58">
        <f t="shared" si="15"/>
        <v>1052266137.0215349</v>
      </c>
      <c r="AT56" s="58">
        <f t="shared" si="15"/>
        <v>1116349144.7661464</v>
      </c>
      <c r="AU56" s="58">
        <f t="shared" si="15"/>
        <v>1184334807.682405</v>
      </c>
      <c r="AV56" s="58">
        <f t="shared" si="15"/>
        <v>1256460797.4702635</v>
      </c>
      <c r="AW56" s="58">
        <f t="shared" si="15"/>
        <v>1399628223.0380123</v>
      </c>
      <c r="AX56" s="58">
        <f t="shared" si="15"/>
        <v>1484865581.821027</v>
      </c>
      <c r="AY56" s="58">
        <f t="shared" si="15"/>
        <v>1575293895.7539279</v>
      </c>
      <c r="AZ56" s="58">
        <f t="shared" si="15"/>
        <v>1671229294.0053425</v>
      </c>
      <c r="BA56" s="58">
        <f t="shared" si="15"/>
        <v>1773007158.0102675</v>
      </c>
      <c r="BB56" s="58">
        <f t="shared" si="15"/>
        <v>1975032458.6297469</v>
      </c>
      <c r="BC56" s="48"/>
    </row>
    <row r="57" spans="1:55" ht="14.25" customHeight="1" x14ac:dyDescent="0.3">
      <c r="A57" s="48"/>
      <c r="B57" s="48"/>
      <c r="C57" s="214" t="s">
        <v>595</v>
      </c>
      <c r="D57" s="48"/>
      <c r="E57" s="58"/>
      <c r="F57" s="58"/>
      <c r="G57" s="58">
        <f>+G25*(1+$C$51)^(G4-$E$4)</f>
        <v>20314308.511689998</v>
      </c>
      <c r="H57" s="58">
        <f>+H25*(1+$C$51)^(H4-$E$4)</f>
        <v>1791078.4447935</v>
      </c>
      <c r="I57" s="58">
        <f t="shared" ref="I57:BB57" si="16">+I25*(1+$C$51)^(I4-$E$4)</f>
        <v>1957159.7757438668</v>
      </c>
      <c r="J57" s="58">
        <f t="shared" si="16"/>
        <v>2138641.3302692678</v>
      </c>
      <c r="K57" s="58">
        <f t="shared" si="16"/>
        <v>2336950.4120207033</v>
      </c>
      <c r="L57" s="58">
        <f t="shared" si="16"/>
        <v>2553649.2666530646</v>
      </c>
      <c r="M57" s="58">
        <f t="shared" si="16"/>
        <v>2790441.678719711</v>
      </c>
      <c r="N57" s="58">
        <f t="shared" si="16"/>
        <v>3049192.1048925049</v>
      </c>
      <c r="O57" s="58">
        <f t="shared" si="16"/>
        <v>3331933.8729417156</v>
      </c>
      <c r="P57" s="58">
        <f t="shared" si="16"/>
        <v>3534848.6458038655</v>
      </c>
      <c r="Q57" s="58">
        <f t="shared" si="16"/>
        <v>3750120.9283333202</v>
      </c>
      <c r="R57" s="58">
        <f t="shared" si="16"/>
        <v>3978503.2928688191</v>
      </c>
      <c r="S57" s="58">
        <f t="shared" si="16"/>
        <v>4431833.8505747579</v>
      </c>
      <c r="T57" s="58">
        <f t="shared" si="16"/>
        <v>4701732.5320747606</v>
      </c>
      <c r="U57" s="58">
        <f t="shared" si="16"/>
        <v>4988068.0432781121</v>
      </c>
      <c r="V57" s="58">
        <f t="shared" si="16"/>
        <v>5291841.38711375</v>
      </c>
      <c r="W57" s="58">
        <f t="shared" si="16"/>
        <v>5614114.5275889765</v>
      </c>
      <c r="X57" s="58">
        <f t="shared" si="16"/>
        <v>6253814.8074351028</v>
      </c>
      <c r="Y57" s="58">
        <f t="shared" si="16"/>
        <v>6634672.1292079007</v>
      </c>
      <c r="Z57" s="58">
        <f t="shared" si="16"/>
        <v>7038723.6618766598</v>
      </c>
      <c r="AA57" s="58">
        <f t="shared" si="16"/>
        <v>7467381.9328849493</v>
      </c>
      <c r="AB57" s="58">
        <f t="shared" si="16"/>
        <v>7922145.4925976442</v>
      </c>
      <c r="AC57" s="58">
        <f t="shared" si="16"/>
        <v>8824834.360751681</v>
      </c>
      <c r="AD57" s="58">
        <f t="shared" si="16"/>
        <v>9362266.7733214591</v>
      </c>
      <c r="AE57" s="58">
        <f t="shared" si="16"/>
        <v>9932428.8198167384</v>
      </c>
      <c r="AF57" s="58">
        <f t="shared" si="16"/>
        <v>10537313.734943574</v>
      </c>
      <c r="AG57" s="58">
        <f t="shared" si="16"/>
        <v>11179036.141401639</v>
      </c>
      <c r="AH57" s="58">
        <f t="shared" si="16"/>
        <v>12452831.414533647</v>
      </c>
      <c r="AI57" s="58">
        <f t="shared" si="16"/>
        <v>13211208.847678745</v>
      </c>
      <c r="AJ57" s="58">
        <f t="shared" si="16"/>
        <v>14015771.466502385</v>
      </c>
      <c r="AK57" s="58">
        <f t="shared" si="16"/>
        <v>14869331.948812375</v>
      </c>
      <c r="AL57" s="58">
        <f t="shared" si="16"/>
        <v>15774874.264495051</v>
      </c>
      <c r="AM57" s="58">
        <f t="shared" si="16"/>
        <v>17572342.312562935</v>
      </c>
      <c r="AN57" s="58">
        <f t="shared" si="16"/>
        <v>18642497.959398024</v>
      </c>
      <c r="AO57" s="58">
        <f t="shared" si="16"/>
        <v>19777826.085125364</v>
      </c>
      <c r="AP57" s="58">
        <f t="shared" si="16"/>
        <v>20982295.693709489</v>
      </c>
      <c r="AQ57" s="58">
        <f t="shared" si="16"/>
        <v>22260117.501456399</v>
      </c>
      <c r="AR57" s="58">
        <f t="shared" si="16"/>
        <v>24796546.590159852</v>
      </c>
      <c r="AS57" s="58">
        <f t="shared" si="16"/>
        <v>26306656.277500581</v>
      </c>
      <c r="AT57" s="58">
        <f t="shared" si="16"/>
        <v>27908731.644800369</v>
      </c>
      <c r="AU57" s="58">
        <f t="shared" si="16"/>
        <v>29608373.401968714</v>
      </c>
      <c r="AV57" s="58">
        <f t="shared" si="16"/>
        <v>31411523.342148606</v>
      </c>
      <c r="AW57" s="58">
        <f t="shared" si="16"/>
        <v>34990709.369369723</v>
      </c>
      <c r="AX57" s="58">
        <f t="shared" si="16"/>
        <v>37121643.569964334</v>
      </c>
      <c r="AY57" s="58">
        <f t="shared" si="16"/>
        <v>39382351.663375162</v>
      </c>
      <c r="AZ57" s="58">
        <f t="shared" si="16"/>
        <v>41780736.879674725</v>
      </c>
      <c r="BA57" s="58">
        <f t="shared" si="16"/>
        <v>44325183.755646907</v>
      </c>
      <c r="BB57" s="58">
        <f t="shared" si="16"/>
        <v>49375816.818684086</v>
      </c>
      <c r="BC57" s="48"/>
    </row>
    <row r="58" spans="1:55" ht="14.25" customHeight="1" x14ac:dyDescent="0.3">
      <c r="A58" s="48"/>
      <c r="B58" s="48"/>
      <c r="C58" s="214" t="s">
        <v>596</v>
      </c>
      <c r="D58" s="48"/>
      <c r="E58" s="58"/>
      <c r="F58" s="58"/>
      <c r="G58" s="58">
        <f>+G26*(1+$C$51)^(G4-$E$4)</f>
        <v>561584512.87558639</v>
      </c>
      <c r="H58" s="58">
        <f>+H26*(1+$C$51)^(H4-$E$4)</f>
        <v>57314510.233392</v>
      </c>
      <c r="I58" s="58">
        <f t="shared" ref="I58:BB58" si="17">+I26*(1+$C$51)^(I4-$E$4)</f>
        <v>62629112.823803738</v>
      </c>
      <c r="J58" s="58">
        <f t="shared" si="17"/>
        <v>68436522.568616569</v>
      </c>
      <c r="K58" s="58">
        <f t="shared" si="17"/>
        <v>74782435.996836692</v>
      </c>
      <c r="L58" s="58">
        <f t="shared" si="17"/>
        <v>81716785.608436406</v>
      </c>
      <c r="M58" s="58">
        <f t="shared" si="17"/>
        <v>89294140.137856498</v>
      </c>
      <c r="N58" s="58">
        <f t="shared" si="17"/>
        <v>97574116.712765053</v>
      </c>
      <c r="O58" s="58">
        <f t="shared" si="17"/>
        <v>106621873.09746747</v>
      </c>
      <c r="P58" s="58">
        <f t="shared" si="17"/>
        <v>113115145.16910326</v>
      </c>
      <c r="Q58" s="58">
        <f t="shared" si="17"/>
        <v>120003857.5099016</v>
      </c>
      <c r="R58" s="58">
        <f t="shared" si="17"/>
        <v>127312092.4322546</v>
      </c>
      <c r="S58" s="58">
        <f t="shared" si="17"/>
        <v>141818668.80444789</v>
      </c>
      <c r="T58" s="58">
        <f t="shared" si="17"/>
        <v>150455425.73463881</v>
      </c>
      <c r="U58" s="58">
        <f t="shared" si="17"/>
        <v>159618161.16187826</v>
      </c>
      <c r="V58" s="58">
        <f t="shared" si="17"/>
        <v>169338907.17663664</v>
      </c>
      <c r="W58" s="58">
        <f t="shared" si="17"/>
        <v>179651646.62369379</v>
      </c>
      <c r="X58" s="58">
        <f t="shared" si="17"/>
        <v>200122053.49823061</v>
      </c>
      <c r="Y58" s="58">
        <f t="shared" si="17"/>
        <v>212309486.55627283</v>
      </c>
      <c r="Z58" s="58">
        <f t="shared" si="17"/>
        <v>225239134.28754979</v>
      </c>
      <c r="AA58" s="58">
        <f t="shared" si="17"/>
        <v>238956197.56566161</v>
      </c>
      <c r="AB58" s="58">
        <f t="shared" si="17"/>
        <v>253508629.99741045</v>
      </c>
      <c r="AC58" s="58">
        <f t="shared" si="17"/>
        <v>282394670.84246528</v>
      </c>
      <c r="AD58" s="58">
        <f t="shared" si="17"/>
        <v>299592506.29677147</v>
      </c>
      <c r="AE58" s="58">
        <f t="shared" si="17"/>
        <v>317837689.93024492</v>
      </c>
      <c r="AF58" s="58">
        <f t="shared" si="17"/>
        <v>337194005.24699676</v>
      </c>
      <c r="AG58" s="58">
        <f t="shared" si="17"/>
        <v>357729120.16653883</v>
      </c>
      <c r="AH58" s="58">
        <f t="shared" si="17"/>
        <v>398490564.763915</v>
      </c>
      <c r="AI58" s="58">
        <f t="shared" si="17"/>
        <v>422758640.15803748</v>
      </c>
      <c r="AJ58" s="58">
        <f t="shared" si="17"/>
        <v>448504641.34366208</v>
      </c>
      <c r="AK58" s="58">
        <f t="shared" si="17"/>
        <v>475818574.00149089</v>
      </c>
      <c r="AL58" s="58">
        <f t="shared" si="17"/>
        <v>504795925.15818173</v>
      </c>
      <c r="AM58" s="58">
        <f t="shared" si="17"/>
        <v>562314896.85033071</v>
      </c>
      <c r="AN58" s="58">
        <f t="shared" si="17"/>
        <v>596559874.06851602</v>
      </c>
      <c r="AO58" s="58">
        <f t="shared" si="17"/>
        <v>632890370.39928854</v>
      </c>
      <c r="AP58" s="58">
        <f t="shared" si="17"/>
        <v>671433393.95660508</v>
      </c>
      <c r="AQ58" s="58">
        <f t="shared" si="17"/>
        <v>712323687.64856231</v>
      </c>
      <c r="AR58" s="58">
        <f t="shared" si="17"/>
        <v>793489410.23767805</v>
      </c>
      <c r="AS58" s="58">
        <f t="shared" si="17"/>
        <v>841812915.32115233</v>
      </c>
      <c r="AT58" s="58">
        <f t="shared" si="17"/>
        <v>893079321.86421061</v>
      </c>
      <c r="AU58" s="58">
        <f t="shared" si="17"/>
        <v>947467852.56574118</v>
      </c>
      <c r="AV58" s="58">
        <f t="shared" si="17"/>
        <v>1005168644.7869947</v>
      </c>
      <c r="AW58" s="58">
        <f t="shared" si="17"/>
        <v>1119702586.0172486</v>
      </c>
      <c r="AX58" s="58">
        <f t="shared" si="17"/>
        <v>1187892473.5056992</v>
      </c>
      <c r="AY58" s="58">
        <f t="shared" si="17"/>
        <v>1260235125.1421962</v>
      </c>
      <c r="AZ58" s="58">
        <f t="shared" si="17"/>
        <v>1336983444.2633562</v>
      </c>
      <c r="BA58" s="58">
        <f t="shared" si="17"/>
        <v>1418405736.0189943</v>
      </c>
      <c r="BB58" s="58">
        <f t="shared" si="17"/>
        <v>1580025977.6096783</v>
      </c>
      <c r="BC58" s="48"/>
    </row>
    <row r="59" spans="1:55" ht="14.25" customHeight="1" x14ac:dyDescent="0.3">
      <c r="A59" s="48"/>
      <c r="B59" s="48"/>
      <c r="C59" s="48" t="s">
        <v>599</v>
      </c>
      <c r="D59" s="48"/>
      <c r="E59" s="58">
        <f t="shared" ref="E59:F59" si="18">+E30*(1+$C$51)^(E4-$E$4)</f>
        <v>3252342443.6999998</v>
      </c>
      <c r="F59" s="58">
        <f t="shared" si="18"/>
        <v>3349912717.0109997</v>
      </c>
      <c r="G59" s="58">
        <f>+G30*(1+$C$51)^(G4-$E$4)</f>
        <v>3450410098.5213299</v>
      </c>
      <c r="H59" s="58">
        <f>+H30*(1+$C$51)^(H4-$E$4)</f>
        <v>3553922401.4769697</v>
      </c>
      <c r="I59" s="58">
        <f t="shared" ref="I59:BB59" si="19">+I30*(1+$C$51)^(I4-$E$4)</f>
        <v>3660540073.5212784</v>
      </c>
      <c r="J59" s="58">
        <f t="shared" si="19"/>
        <v>3770356275.7269168</v>
      </c>
      <c r="K59" s="58">
        <f t="shared" si="19"/>
        <v>3883466963.9987245</v>
      </c>
      <c r="L59" s="58">
        <f t="shared" si="19"/>
        <v>3999970972.9186864</v>
      </c>
      <c r="M59" s="58">
        <f t="shared" si="19"/>
        <v>4119970102.1062465</v>
      </c>
      <c r="N59" s="58">
        <f t="shared" si="19"/>
        <v>4243569205.1694341</v>
      </c>
      <c r="O59" s="58">
        <f t="shared" si="19"/>
        <v>4370876281.3245173</v>
      </c>
      <c r="P59" s="58">
        <f t="shared" si="19"/>
        <v>4502002569.7642527</v>
      </c>
      <c r="Q59" s="58">
        <f t="shared" si="19"/>
        <v>4637062646.8571796</v>
      </c>
      <c r="R59" s="58">
        <f t="shared" si="19"/>
        <v>4776174526.2628946</v>
      </c>
      <c r="S59" s="58">
        <f t="shared" si="19"/>
        <v>4919459762.0507822</v>
      </c>
      <c r="T59" s="58">
        <f t="shared" si="19"/>
        <v>5067043554.9123058</v>
      </c>
      <c r="U59" s="58">
        <f t="shared" si="19"/>
        <v>5219054861.5596743</v>
      </c>
      <c r="V59" s="58">
        <f t="shared" si="19"/>
        <v>5375626507.4064646</v>
      </c>
      <c r="W59" s="58">
        <f t="shared" si="19"/>
        <v>5536895302.6286583</v>
      </c>
      <c r="X59" s="58">
        <f t="shared" si="19"/>
        <v>5703002161.7075176</v>
      </c>
      <c r="Y59" s="58">
        <f t="shared" si="19"/>
        <v>5874092226.5587435</v>
      </c>
      <c r="Z59" s="58">
        <f t="shared" si="19"/>
        <v>6050314993.355505</v>
      </c>
      <c r="AA59" s="58">
        <f t="shared" si="19"/>
        <v>6231824443.1561708</v>
      </c>
      <c r="AB59" s="58">
        <f t="shared" si="19"/>
        <v>6418779176.4508562</v>
      </c>
      <c r="AC59" s="58">
        <f t="shared" si="19"/>
        <v>6611342551.744381</v>
      </c>
      <c r="AD59" s="58">
        <f t="shared" si="19"/>
        <v>6809682828.2967119</v>
      </c>
      <c r="AE59" s="58">
        <f t="shared" si="19"/>
        <v>7013973313.1456146</v>
      </c>
      <c r="AF59" s="58">
        <f t="shared" si="19"/>
        <v>7224392512.5399818</v>
      </c>
      <c r="AG59" s="58">
        <f t="shared" si="19"/>
        <v>7441124287.9161816</v>
      </c>
      <c r="AH59" s="58">
        <f t="shared" si="19"/>
        <v>7664358016.5536661</v>
      </c>
      <c r="AI59" s="58">
        <f t="shared" si="19"/>
        <v>7894288757.0502758</v>
      </c>
      <c r="AJ59" s="58">
        <f t="shared" si="19"/>
        <v>8131117419.7617855</v>
      </c>
      <c r="AK59" s="58">
        <f t="shared" si="19"/>
        <v>8375050942.3546381</v>
      </c>
      <c r="AL59" s="58">
        <f t="shared" si="19"/>
        <v>8626302470.6252766</v>
      </c>
      <c r="AM59" s="58">
        <f t="shared" si="19"/>
        <v>8885091544.7440338</v>
      </c>
      <c r="AN59" s="58">
        <f t="shared" si="19"/>
        <v>9151644291.0863571</v>
      </c>
      <c r="AO59" s="58">
        <f t="shared" si="19"/>
        <v>9426193619.8189468</v>
      </c>
      <c r="AP59" s="58">
        <f t="shared" si="19"/>
        <v>9708979428.4135132</v>
      </c>
      <c r="AQ59" s="58">
        <f t="shared" si="19"/>
        <v>10000248811.265919</v>
      </c>
      <c r="AR59" s="58">
        <f t="shared" si="19"/>
        <v>10300256275.603899</v>
      </c>
      <c r="AS59" s="58">
        <f t="shared" si="19"/>
        <v>10609263963.872013</v>
      </c>
      <c r="AT59" s="58">
        <f t="shared" si="19"/>
        <v>10927541882.788174</v>
      </c>
      <c r="AU59" s="58">
        <f t="shared" si="19"/>
        <v>11255368139.27182</v>
      </c>
      <c r="AV59" s="58">
        <f t="shared" si="19"/>
        <v>11593029183.449974</v>
      </c>
      <c r="AW59" s="58">
        <f t="shared" si="19"/>
        <v>11940820058.953472</v>
      </c>
      <c r="AX59" s="58">
        <f t="shared" si="19"/>
        <v>12299044660.722076</v>
      </c>
      <c r="AY59" s="58">
        <f t="shared" si="19"/>
        <v>12668016000.543739</v>
      </c>
      <c r="AZ59" s="58">
        <f t="shared" si="19"/>
        <v>13048056480.560053</v>
      </c>
      <c r="BA59" s="58">
        <f t="shared" si="19"/>
        <v>13439498174.976852</v>
      </c>
      <c r="BB59" s="58">
        <f t="shared" si="19"/>
        <v>13842683120.226156</v>
      </c>
      <c r="BC59" s="48"/>
    </row>
    <row r="60" spans="1:55" s="205" customFormat="1" ht="14.25" customHeight="1" x14ac:dyDescent="0.3">
      <c r="A60" s="51"/>
      <c r="B60" s="51"/>
      <c r="C60" s="51"/>
      <c r="D60" s="51"/>
      <c r="E60" s="62">
        <f t="shared" ref="E60:F60" si="20">SUM(E52:E59)</f>
        <v>3252342443.6999998</v>
      </c>
      <c r="F60" s="62">
        <f t="shared" si="20"/>
        <v>3349912717.0109997</v>
      </c>
      <c r="G60" s="62">
        <f>SUM(G52:G59)</f>
        <v>5191036021.6881399</v>
      </c>
      <c r="H60" s="62">
        <f>SUM(H52:H59)</f>
        <v>5213058067.504015</v>
      </c>
      <c r="I60" s="62">
        <f t="shared" ref="I60:BB60" si="21">SUM(I52:I59)</f>
        <v>5505951726.5355368</v>
      </c>
      <c r="J60" s="62">
        <f t="shared" si="21"/>
        <v>5823011887.3669977</v>
      </c>
      <c r="K60" s="62">
        <f t="shared" si="21"/>
        <v>6166699847.0968218</v>
      </c>
      <c r="L60" s="62">
        <f t="shared" si="21"/>
        <v>6539747087.2844019</v>
      </c>
      <c r="M60" s="62">
        <f t="shared" si="21"/>
        <v>6945185628.1470623</v>
      </c>
      <c r="N60" s="62">
        <f t="shared" si="21"/>
        <v>7386381755.8184376</v>
      </c>
      <c r="O60" s="62">
        <f t="shared" si="21"/>
        <v>7867073679.1042595</v>
      </c>
      <c r="P60" s="62">
        <f t="shared" si="21"/>
        <v>8211118389.0687809</v>
      </c>
      <c r="Q60" s="62">
        <f t="shared" si="21"/>
        <v>8572063619.5573521</v>
      </c>
      <c r="R60" s="62">
        <f t="shared" si="21"/>
        <v>8950817058.2005081</v>
      </c>
      <c r="S60" s="62">
        <f t="shared" si="21"/>
        <v>9569781937.2900276</v>
      </c>
      <c r="T60" s="62">
        <f t="shared" si="21"/>
        <v>10000570350.623623</v>
      </c>
      <c r="U60" s="62">
        <f t="shared" si="21"/>
        <v>10453033439.129807</v>
      </c>
      <c r="V60" s="62">
        <f t="shared" si="21"/>
        <v>10928354380.35062</v>
      </c>
      <c r="W60" s="62">
        <f t="shared" si="21"/>
        <v>11427784303.035112</v>
      </c>
      <c r="X60" s="62">
        <f t="shared" si="21"/>
        <v>12265128509.265285</v>
      </c>
      <c r="Y60" s="62">
        <f t="shared" si="21"/>
        <v>12835852068.682777</v>
      </c>
      <c r="Z60" s="62">
        <f t="shared" si="21"/>
        <v>13436046009.864891</v>
      </c>
      <c r="AA60" s="62">
        <f t="shared" si="21"/>
        <v>14067346478.57098</v>
      </c>
      <c r="AB60" s="62">
        <f t="shared" si="21"/>
        <v>14731484503.82243</v>
      </c>
      <c r="AC60" s="62">
        <f t="shared" si="21"/>
        <v>15871239087.643305</v>
      </c>
      <c r="AD60" s="62">
        <f t="shared" si="21"/>
        <v>16633507063.231884</v>
      </c>
      <c r="AE60" s="62">
        <f t="shared" si="21"/>
        <v>17436068443.988338</v>
      </c>
      <c r="AF60" s="62">
        <f t="shared" si="21"/>
        <v>18281193236.851021</v>
      </c>
      <c r="AG60" s="62">
        <f t="shared" si="21"/>
        <v>19171284176.337765</v>
      </c>
      <c r="AH60" s="62">
        <f t="shared" si="21"/>
        <v>20731110973.461445</v>
      </c>
      <c r="AI60" s="62">
        <f t="shared" si="21"/>
        <v>21756806969.033745</v>
      </c>
      <c r="AJ60" s="62">
        <f t="shared" si="21"/>
        <v>22837862990.855049</v>
      </c>
      <c r="AK60" s="62">
        <f t="shared" si="21"/>
        <v>23977437318.727474</v>
      </c>
      <c r="AL60" s="62">
        <f t="shared" si="21"/>
        <v>25178874177.319221</v>
      </c>
      <c r="AM60" s="62">
        <f t="shared" si="21"/>
        <v>27323746034.557209</v>
      </c>
      <c r="AN60" s="62">
        <f t="shared" si="21"/>
        <v>28713212839.329163</v>
      </c>
      <c r="AO60" s="62">
        <f t="shared" si="21"/>
        <v>30179061692.649742</v>
      </c>
      <c r="AP60" s="62">
        <f t="shared" si="21"/>
        <v>31725697166.879696</v>
      </c>
      <c r="AQ60" s="62">
        <f t="shared" si="21"/>
        <v>33357784660.004696</v>
      </c>
      <c r="AR60" s="62">
        <f t="shared" si="21"/>
        <v>36319266546.62722</v>
      </c>
      <c r="AS60" s="62">
        <f t="shared" si="21"/>
        <v>38212831960.400642</v>
      </c>
      <c r="AT60" s="62">
        <f t="shared" si="21"/>
        <v>40212167170.305405</v>
      </c>
      <c r="AU60" s="62">
        <f t="shared" si="21"/>
        <v>42323427106.798859</v>
      </c>
      <c r="AV60" s="62">
        <f t="shared" si="21"/>
        <v>44553132942.099396</v>
      </c>
      <c r="AW60" s="62">
        <f t="shared" si="21"/>
        <v>48656562840.382202</v>
      </c>
      <c r="AX60" s="62">
        <f t="shared" si="21"/>
        <v>51250776177.539818</v>
      </c>
      <c r="AY60" s="62">
        <f t="shared" si="21"/>
        <v>53991907966.73568</v>
      </c>
      <c r="AZ60" s="62">
        <f t="shared" si="21"/>
        <v>56888573467.493095</v>
      </c>
      <c r="BA60" s="62">
        <f t="shared" si="21"/>
        <v>59949902646.414108</v>
      </c>
      <c r="BB60" s="62">
        <f t="shared" si="21"/>
        <v>65652715629.161316</v>
      </c>
      <c r="BC60" s="51"/>
    </row>
    <row r="61" spans="1:55" ht="14.25" customHeight="1" x14ac:dyDescent="0.3">
      <c r="A61" s="48"/>
      <c r="B61" s="48"/>
      <c r="C61" s="48"/>
      <c r="D61" s="4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48"/>
    </row>
    <row r="62" spans="1:55" ht="14.25" customHeight="1" x14ac:dyDescent="0.3">
      <c r="A62" s="48"/>
      <c r="B62" s="48"/>
      <c r="C62" s="48"/>
      <c r="D62" s="4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48"/>
    </row>
    <row r="63" spans="1:55" ht="14.25" customHeight="1" x14ac:dyDescent="0.3">
      <c r="A63" s="48"/>
      <c r="B63" s="48"/>
      <c r="C63" s="48"/>
      <c r="D63" s="48"/>
      <c r="E63" s="62">
        <v>3252342443.6999998</v>
      </c>
      <c r="F63" s="62">
        <v>3349912717.0109997</v>
      </c>
      <c r="G63" s="62">
        <v>5091116973.03053</v>
      </c>
      <c r="H63" s="62">
        <v>5072266567.9769697</v>
      </c>
      <c r="I63" s="62">
        <v>5300164425.2971287</v>
      </c>
      <c r="J63" s="62">
        <v>5540995037.6430998</v>
      </c>
      <c r="K63" s="62">
        <v>5795638557.935811</v>
      </c>
      <c r="L63" s="62">
        <v>6065041372.2220564</v>
      </c>
      <c r="M63" s="62">
        <v>6350221327.2899694</v>
      </c>
      <c r="N63" s="62">
        <v>6652273330.6063824</v>
      </c>
      <c r="O63" s="62">
        <v>6972375490.2901878</v>
      </c>
      <c r="P63" s="62">
        <v>7181546754.9988937</v>
      </c>
      <c r="Q63" s="62">
        <v>7396993157.64886</v>
      </c>
      <c r="R63" s="62">
        <v>7618902952.3783255</v>
      </c>
      <c r="S63" s="62">
        <v>7993870554.8946209</v>
      </c>
      <c r="T63" s="62">
        <v>8233686671.54146</v>
      </c>
      <c r="U63" s="62">
        <v>8480697271.6877022</v>
      </c>
      <c r="V63" s="62">
        <v>8735118189.8383331</v>
      </c>
      <c r="W63" s="62">
        <v>8997171735.5334835</v>
      </c>
      <c r="X63" s="62">
        <v>9445291123.8940868</v>
      </c>
      <c r="Y63" s="62">
        <v>9728649857.6109085</v>
      </c>
      <c r="Z63" s="62">
        <v>10020509353.339235</v>
      </c>
      <c r="AA63" s="62">
        <v>10321124633.939413</v>
      </c>
      <c r="AB63" s="62">
        <v>10630758372.957596</v>
      </c>
      <c r="AC63" s="62">
        <v>11166598052.76642</v>
      </c>
      <c r="AD63" s="62">
        <v>11501595994.349413</v>
      </c>
      <c r="AE63" s="62">
        <v>11846643874.179897</v>
      </c>
      <c r="AF63" s="62">
        <v>12202043190.405293</v>
      </c>
      <c r="AG63" s="62">
        <v>12568104486.117451</v>
      </c>
      <c r="AH63" s="62">
        <v>13209187100.908337</v>
      </c>
      <c r="AI63" s="62">
        <v>13605462713.935587</v>
      </c>
      <c r="AJ63" s="62">
        <v>14013626595.353657</v>
      </c>
      <c r="AK63" s="62">
        <v>14434035393.214264</v>
      </c>
      <c r="AL63" s="62">
        <v>14867056455.010693</v>
      </c>
      <c r="AM63" s="62">
        <v>15634466978.856861</v>
      </c>
      <c r="AN63" s="62">
        <v>16103500988.22257</v>
      </c>
      <c r="AO63" s="62">
        <v>16586606017.869247</v>
      </c>
      <c r="AP63" s="62">
        <v>17084204198.405321</v>
      </c>
      <c r="AQ63" s="62">
        <v>17596730324.357483</v>
      </c>
      <c r="AR63" s="62">
        <v>18515851032.012421</v>
      </c>
      <c r="AS63" s="62">
        <v>19071326562.97279</v>
      </c>
      <c r="AT63" s="62">
        <v>19643466359.861977</v>
      </c>
      <c r="AU63" s="62">
        <v>20232770350.657837</v>
      </c>
      <c r="AV63" s="62">
        <v>20839753461.17757</v>
      </c>
      <c r="AW63" s="62">
        <v>21941152365.315868</v>
      </c>
      <c r="AX63" s="62">
        <v>22599386936.275345</v>
      </c>
      <c r="AY63" s="62">
        <v>23277368544.363605</v>
      </c>
      <c r="AZ63" s="62">
        <v>23975689600.694515</v>
      </c>
      <c r="BA63" s="62">
        <v>24694960288.715347</v>
      </c>
      <c r="BB63" s="62">
        <v>26015465396.234341</v>
      </c>
      <c r="BC63" s="48"/>
    </row>
    <row r="64" spans="1:55" ht="14.25" customHeight="1" x14ac:dyDescent="0.3">
      <c r="A64" s="48"/>
      <c r="B64" s="48"/>
      <c r="C64" s="48"/>
      <c r="D64" s="48"/>
      <c r="E64" s="58">
        <f t="shared" ref="E64:F64" si="22">+E63-E60</f>
        <v>0</v>
      </c>
      <c r="F64" s="58">
        <f t="shared" si="22"/>
        <v>0</v>
      </c>
      <c r="G64" s="58">
        <f>+G63-G60</f>
        <v>-99919048.65760994</v>
      </c>
      <c r="H64" s="58">
        <f t="shared" ref="H64:BB64" si="23">+H63-H60</f>
        <v>-140791499.52704525</v>
      </c>
      <c r="I64" s="58">
        <f t="shared" si="23"/>
        <v>-205787301.23840809</v>
      </c>
      <c r="J64" s="58">
        <f t="shared" si="23"/>
        <v>-282016849.72389793</v>
      </c>
      <c r="K64" s="58">
        <f t="shared" si="23"/>
        <v>-371061289.16101074</v>
      </c>
      <c r="L64" s="58">
        <f t="shared" si="23"/>
        <v>-474705715.0623455</v>
      </c>
      <c r="M64" s="58">
        <f t="shared" si="23"/>
        <v>-594964300.85709286</v>
      </c>
      <c r="N64" s="58">
        <f t="shared" si="23"/>
        <v>-734108425.21205521</v>
      </c>
      <c r="O64" s="58">
        <f t="shared" si="23"/>
        <v>-894698188.81407166</v>
      </c>
      <c r="P64" s="58">
        <f t="shared" si="23"/>
        <v>-1029571634.0698872</v>
      </c>
      <c r="Q64" s="58">
        <f t="shared" si="23"/>
        <v>-1175070461.9084921</v>
      </c>
      <c r="R64" s="58">
        <f t="shared" si="23"/>
        <v>-1331914105.8221827</v>
      </c>
      <c r="S64" s="58">
        <f t="shared" si="23"/>
        <v>-1575911382.3954067</v>
      </c>
      <c r="T64" s="58">
        <f t="shared" si="23"/>
        <v>-1766883679.0821629</v>
      </c>
      <c r="U64" s="58">
        <f t="shared" si="23"/>
        <v>-1972336167.4421043</v>
      </c>
      <c r="V64" s="58">
        <f t="shared" si="23"/>
        <v>-2193236190.5122871</v>
      </c>
      <c r="W64" s="58">
        <f t="shared" si="23"/>
        <v>-2430612567.5016289</v>
      </c>
      <c r="X64" s="58">
        <f t="shared" si="23"/>
        <v>-2819837385.3711987</v>
      </c>
      <c r="Y64" s="58">
        <f t="shared" si="23"/>
        <v>-3107202211.0718689</v>
      </c>
      <c r="Z64" s="58">
        <f t="shared" si="23"/>
        <v>-3415536656.5256557</v>
      </c>
      <c r="AA64" s="58">
        <f t="shared" si="23"/>
        <v>-3746221844.631567</v>
      </c>
      <c r="AB64" s="58">
        <f t="shared" si="23"/>
        <v>-4100726130.8648338</v>
      </c>
      <c r="AC64" s="58">
        <f t="shared" si="23"/>
        <v>-4704641034.8768845</v>
      </c>
      <c r="AD64" s="58">
        <f t="shared" si="23"/>
        <v>-5131911068.8824711</v>
      </c>
      <c r="AE64" s="58">
        <f t="shared" si="23"/>
        <v>-5589424569.8084412</v>
      </c>
      <c r="AF64" s="58">
        <f t="shared" si="23"/>
        <v>-6079150046.4457283</v>
      </c>
      <c r="AG64" s="58">
        <f t="shared" si="23"/>
        <v>-6603179690.220314</v>
      </c>
      <c r="AH64" s="58">
        <f t="shared" si="23"/>
        <v>-7521923872.5531082</v>
      </c>
      <c r="AI64" s="58">
        <f t="shared" si="23"/>
        <v>-8151344255.0981579</v>
      </c>
      <c r="AJ64" s="58">
        <f t="shared" si="23"/>
        <v>-8824236395.5013924</v>
      </c>
      <c r="AK64" s="58">
        <f t="shared" si="23"/>
        <v>-9543401925.5132103</v>
      </c>
      <c r="AL64" s="58">
        <f t="shared" si="23"/>
        <v>-10311817722.308529</v>
      </c>
      <c r="AM64" s="58">
        <f t="shared" si="23"/>
        <v>-11689279055.700348</v>
      </c>
      <c r="AN64" s="58">
        <f t="shared" si="23"/>
        <v>-12609711851.106592</v>
      </c>
      <c r="AO64" s="58">
        <f t="shared" si="23"/>
        <v>-13592455674.780495</v>
      </c>
      <c r="AP64" s="58">
        <f t="shared" si="23"/>
        <v>-14641492968.474375</v>
      </c>
      <c r="AQ64" s="58">
        <f t="shared" si="23"/>
        <v>-15761054335.647213</v>
      </c>
      <c r="AR64" s="58">
        <f t="shared" si="23"/>
        <v>-17803415514.614799</v>
      </c>
      <c r="AS64" s="58">
        <f t="shared" si="23"/>
        <v>-19141505397.427853</v>
      </c>
      <c r="AT64" s="58">
        <f t="shared" si="23"/>
        <v>-20568700810.443428</v>
      </c>
      <c r="AU64" s="58">
        <f t="shared" si="23"/>
        <v>-22090656756.141022</v>
      </c>
      <c r="AV64" s="58">
        <f t="shared" si="23"/>
        <v>-23713379480.921825</v>
      </c>
      <c r="AW64" s="58">
        <f t="shared" si="23"/>
        <v>-26715410475.066334</v>
      </c>
      <c r="AX64" s="58">
        <f t="shared" si="23"/>
        <v>-28651389241.264473</v>
      </c>
      <c r="AY64" s="58">
        <f t="shared" si="23"/>
        <v>-30714539422.372074</v>
      </c>
      <c r="AZ64" s="58">
        <f t="shared" si="23"/>
        <v>-32912883866.79858</v>
      </c>
      <c r="BA64" s="58">
        <f t="shared" si="23"/>
        <v>-35254942357.698761</v>
      </c>
      <c r="BB64" s="58">
        <f t="shared" si="23"/>
        <v>-39637250232.926971</v>
      </c>
      <c r="BC64" s="48"/>
    </row>
    <row r="65" spans="1:55" ht="14.25" customHeight="1" x14ac:dyDescent="0.3">
      <c r="A65" s="48"/>
      <c r="B65" s="48"/>
      <c r="C65" s="48"/>
      <c r="D65" s="4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48"/>
    </row>
    <row r="66" spans="1:55" ht="14.25" customHeight="1" x14ac:dyDescent="0.3">
      <c r="A66" s="48"/>
      <c r="B66" s="48"/>
      <c r="C66" s="48"/>
      <c r="D66" s="4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48"/>
    </row>
    <row r="67" spans="1:55" ht="14.25" customHeight="1" x14ac:dyDescent="0.3">
      <c r="A67" s="48"/>
      <c r="B67" s="48"/>
      <c r="C67" s="48"/>
      <c r="D67" s="4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48"/>
    </row>
    <row r="68" spans="1:55" ht="14.25" customHeight="1" x14ac:dyDescent="0.3">
      <c r="A68" s="48"/>
      <c r="B68" s="48"/>
      <c r="C68" s="48"/>
      <c r="D68" s="4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48"/>
    </row>
    <row r="69" spans="1:55" ht="14.25" customHeight="1" x14ac:dyDescent="0.3">
      <c r="A69" s="48"/>
      <c r="B69" s="48"/>
      <c r="C69" s="48"/>
      <c r="D69" s="4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48"/>
    </row>
    <row r="70" spans="1:55" ht="14.25" customHeight="1" x14ac:dyDescent="0.3">
      <c r="A70" s="48"/>
      <c r="B70" s="48"/>
      <c r="C70" s="307" t="s">
        <v>921</v>
      </c>
      <c r="D70" s="48"/>
      <c r="E70" s="58"/>
      <c r="F70" s="58"/>
      <c r="G70" s="58">
        <f>+G33*(1+$C$51)^(G4-$E$4)</f>
        <v>-870312961.58340502</v>
      </c>
      <c r="H70" s="58">
        <f t="shared" ref="H70:BB70" si="24">+H33*(1+$C$51)^(H4-$E$4)</f>
        <v>-829567833.01352274</v>
      </c>
      <c r="I70" s="58">
        <f t="shared" si="24"/>
        <v>-922705826.50712895</v>
      </c>
      <c r="J70" s="58">
        <f t="shared" si="24"/>
        <v>-1026327805.8200405</v>
      </c>
      <c r="K70" s="58">
        <f t="shared" si="24"/>
        <v>-1141616441.5490487</v>
      </c>
      <c r="L70" s="58">
        <f t="shared" si="24"/>
        <v>-1269888057.1828575</v>
      </c>
      <c r="M70" s="58">
        <f t="shared" si="24"/>
        <v>-1412607763.0204074</v>
      </c>
      <c r="N70" s="58">
        <f t="shared" si="24"/>
        <v>-1571406275.3245018</v>
      </c>
      <c r="O70" s="58">
        <f t="shared" si="24"/>
        <v>-1748098698.8898709</v>
      </c>
      <c r="P70" s="58">
        <f t="shared" si="24"/>
        <v>-1854557909.6522641</v>
      </c>
      <c r="Q70" s="58">
        <f t="shared" si="24"/>
        <v>-1967500486.3500865</v>
      </c>
      <c r="R70" s="58">
        <f t="shared" si="24"/>
        <v>-2087321265.9688063</v>
      </c>
      <c r="S70" s="58">
        <f t="shared" si="24"/>
        <v>-2325161087.6196222</v>
      </c>
      <c r="T70" s="58">
        <f t="shared" si="24"/>
        <v>-2466763397.8556581</v>
      </c>
      <c r="U70" s="58">
        <f t="shared" si="24"/>
        <v>-2616989288.7850661</v>
      </c>
      <c r="V70" s="58">
        <f t="shared" si="24"/>
        <v>-2776363936.4720769</v>
      </c>
      <c r="W70" s="58">
        <f t="shared" si="24"/>
        <v>-2945444500.2032266</v>
      </c>
      <c r="X70" s="58">
        <f t="shared" si="24"/>
        <v>-3281063173.7788835</v>
      </c>
      <c r="Y70" s="58">
        <f t="shared" si="24"/>
        <v>-3480879921.0620174</v>
      </c>
      <c r="Z70" s="58">
        <f t="shared" si="24"/>
        <v>-3692865508.2546935</v>
      </c>
      <c r="AA70" s="58">
        <f t="shared" si="24"/>
        <v>-3917761017.7074046</v>
      </c>
      <c r="AB70" s="58">
        <f t="shared" si="24"/>
        <v>-4156352663.6857867</v>
      </c>
      <c r="AC70" s="58">
        <f t="shared" si="24"/>
        <v>-4629948267.9494629</v>
      </c>
      <c r="AD70" s="58">
        <f t="shared" si="24"/>
        <v>-4911912117.4675856</v>
      </c>
      <c r="AE70" s="58">
        <f t="shared" si="24"/>
        <v>-5211047565.4213638</v>
      </c>
      <c r="AF70" s="58">
        <f t="shared" si="24"/>
        <v>-5528400362.1555233</v>
      </c>
      <c r="AG70" s="58">
        <f t="shared" si="24"/>
        <v>-5865079944.2107935</v>
      </c>
      <c r="AH70" s="58">
        <f t="shared" si="24"/>
        <v>-6533376478.4538898</v>
      </c>
      <c r="AI70" s="58">
        <f t="shared" si="24"/>
        <v>-6931259105.9917316</v>
      </c>
      <c r="AJ70" s="58">
        <f t="shared" si="24"/>
        <v>-7353372785.5466309</v>
      </c>
      <c r="AK70" s="58">
        <f t="shared" si="24"/>
        <v>-7801193188.1864166</v>
      </c>
      <c r="AL70" s="58">
        <f t="shared" si="24"/>
        <v>-8276285853.3469706</v>
      </c>
      <c r="AM70" s="58">
        <f t="shared" si="24"/>
        <v>-9219327244.9065914</v>
      </c>
      <c r="AN70" s="58">
        <f t="shared" si="24"/>
        <v>-9780784274.1214046</v>
      </c>
      <c r="AO70" s="58">
        <f t="shared" si="24"/>
        <v>-10376434036.4154</v>
      </c>
      <c r="AP70" s="58">
        <f t="shared" si="24"/>
        <v>-11008358869.233093</v>
      </c>
      <c r="AQ70" s="58">
        <f t="shared" si="24"/>
        <v>-11678767924.369389</v>
      </c>
      <c r="AR70" s="58">
        <f t="shared" si="24"/>
        <v>-13009505135.511662</v>
      </c>
      <c r="AS70" s="58">
        <f t="shared" si="24"/>
        <v>-13801783998.264317</v>
      </c>
      <c r="AT70" s="58">
        <f t="shared" si="24"/>
        <v>-14642312643.758615</v>
      </c>
      <c r="AU70" s="58">
        <f t="shared" si="24"/>
        <v>-15534029483.763515</v>
      </c>
      <c r="AV70" s="58">
        <f t="shared" si="24"/>
        <v>-16480051879.324711</v>
      </c>
      <c r="AW70" s="58">
        <f t="shared" si="24"/>
        <v>-18357871390.714367</v>
      </c>
      <c r="AX70" s="58">
        <f t="shared" si="24"/>
        <v>-19475865758.408871</v>
      </c>
      <c r="AY70" s="58">
        <f t="shared" si="24"/>
        <v>-20661945983.09597</v>
      </c>
      <c r="AZ70" s="58">
        <f t="shared" si="24"/>
        <v>-21920258493.466522</v>
      </c>
      <c r="BA70" s="58">
        <f t="shared" si="24"/>
        <v>-23255202235.718628</v>
      </c>
      <c r="BB70" s="58">
        <f t="shared" si="24"/>
        <v>-25905016254.467587</v>
      </c>
      <c r="BC70" s="48"/>
    </row>
    <row r="71" spans="1:55" ht="14.25" customHeight="1" x14ac:dyDescent="0.3">
      <c r="A71" s="48"/>
      <c r="B71" s="48"/>
      <c r="C71" s="214" t="s">
        <v>602</v>
      </c>
      <c r="D71" s="48"/>
      <c r="E71" s="58"/>
      <c r="F71" s="58"/>
      <c r="G71" s="58">
        <f>+G35*(1+$C$51)^(G4-$E$4)</f>
        <v>-326397554.89999998</v>
      </c>
      <c r="H71" s="58">
        <f t="shared" ref="H71:BB71" si="25">+H35*(1+$C$51)^(H4-$E$4)</f>
        <v>-363588924.29308051</v>
      </c>
      <c r="I71" s="58">
        <f t="shared" si="25"/>
        <v>-405018064.2716555</v>
      </c>
      <c r="J71" s="58">
        <f t="shared" si="25"/>
        <v>-451167847.60508925</v>
      </c>
      <c r="K71" s="58">
        <f t="shared" si="25"/>
        <v>-502576168.00045115</v>
      </c>
      <c r="L71" s="58">
        <f t="shared" si="25"/>
        <v>-559842209.47082555</v>
      </c>
      <c r="M71" s="58">
        <f t="shared" si="25"/>
        <v>-623633430.01854801</v>
      </c>
      <c r="N71" s="58">
        <f t="shared" si="25"/>
        <v>-694693341.20371401</v>
      </c>
      <c r="O71" s="58">
        <f t="shared" si="25"/>
        <v>-773850173.96988046</v>
      </c>
      <c r="P71" s="58">
        <f t="shared" si="25"/>
        <v>-820977649.56464612</v>
      </c>
      <c r="Q71" s="58">
        <f t="shared" si="25"/>
        <v>-870975188.4231329</v>
      </c>
      <c r="R71" s="58">
        <f t="shared" si="25"/>
        <v>-924017577.39810157</v>
      </c>
      <c r="S71" s="58">
        <f t="shared" si="25"/>
        <v>-1029304760.2547284</v>
      </c>
      <c r="T71" s="58">
        <f t="shared" si="25"/>
        <v>-1091989420.1542416</v>
      </c>
      <c r="U71" s="58">
        <f t="shared" si="25"/>
        <v>-1158491575.8416345</v>
      </c>
      <c r="V71" s="58">
        <f t="shared" si="25"/>
        <v>-1229043712.81039</v>
      </c>
      <c r="W71" s="58">
        <f t="shared" si="25"/>
        <v>-1303892474.9205427</v>
      </c>
      <c r="X71" s="58">
        <f t="shared" si="25"/>
        <v>-1452464502.9753642</v>
      </c>
      <c r="Y71" s="58">
        <f t="shared" si="25"/>
        <v>-1540919591.2065637</v>
      </c>
      <c r="Z71" s="58">
        <f t="shared" si="25"/>
        <v>-1634761594.311043</v>
      </c>
      <c r="AA71" s="58">
        <f t="shared" si="25"/>
        <v>-1734318575.4045858</v>
      </c>
      <c r="AB71" s="58">
        <f t="shared" si="25"/>
        <v>-1839938576.6467254</v>
      </c>
      <c r="AC71" s="58">
        <f t="shared" si="25"/>
        <v>-2049590377.7627358</v>
      </c>
      <c r="AD71" s="58">
        <f t="shared" si="25"/>
        <v>-2174410431.7684865</v>
      </c>
      <c r="AE71" s="58">
        <f t="shared" si="25"/>
        <v>-2306832027.0631881</v>
      </c>
      <c r="AF71" s="58">
        <f t="shared" si="25"/>
        <v>-2447318097.5113358</v>
      </c>
      <c r="AG71" s="58">
        <f t="shared" si="25"/>
        <v>-2596359769.649776</v>
      </c>
      <c r="AH71" s="58">
        <f t="shared" si="25"/>
        <v>-2892201983.602519</v>
      </c>
      <c r="AI71" s="58">
        <f t="shared" si="25"/>
        <v>-3068337084.4039125</v>
      </c>
      <c r="AJ71" s="58">
        <f t="shared" si="25"/>
        <v>-3255198812.8441114</v>
      </c>
      <c r="AK71" s="58">
        <f t="shared" si="25"/>
        <v>-3453440420.5463171</v>
      </c>
      <c r="AL71" s="58">
        <f t="shared" si="25"/>
        <v>-3663754942.157588</v>
      </c>
      <c r="AM71" s="58">
        <f t="shared" si="25"/>
        <v>-4081221499.0417337</v>
      </c>
      <c r="AN71" s="58">
        <f t="shared" si="25"/>
        <v>-4329767888.3333759</v>
      </c>
      <c r="AO71" s="58">
        <f t="shared" si="25"/>
        <v>-4593450752.7328787</v>
      </c>
      <c r="AP71" s="58">
        <f t="shared" si="25"/>
        <v>-4873191903.5743093</v>
      </c>
      <c r="AQ71" s="58">
        <f t="shared" si="25"/>
        <v>-5169969290.5019855</v>
      </c>
      <c r="AR71" s="58">
        <f t="shared" si="25"/>
        <v>-5759061441.3082352</v>
      </c>
      <c r="AS71" s="58">
        <f t="shared" si="25"/>
        <v>-6109788283.0839043</v>
      </c>
      <c r="AT71" s="58">
        <f t="shared" si="25"/>
        <v>-6481874389.523715</v>
      </c>
      <c r="AU71" s="58">
        <f t="shared" si="25"/>
        <v>-6876620539.8457108</v>
      </c>
      <c r="AV71" s="58">
        <f t="shared" si="25"/>
        <v>-7295406730.7223139</v>
      </c>
      <c r="AW71" s="58">
        <f t="shared" si="25"/>
        <v>-8126681850.6544657</v>
      </c>
      <c r="AX71" s="58">
        <f t="shared" si="25"/>
        <v>-8621596775.3593235</v>
      </c>
      <c r="AY71" s="58">
        <f t="shared" si="25"/>
        <v>-9146652018.9787064</v>
      </c>
      <c r="AZ71" s="58">
        <f t="shared" si="25"/>
        <v>-9703683126.9345131</v>
      </c>
      <c r="BA71" s="58">
        <f t="shared" si="25"/>
        <v>-10294637429.364822</v>
      </c>
      <c r="BB71" s="58">
        <f t="shared" si="25"/>
        <v>-11467659891.253794</v>
      </c>
      <c r="BC71" s="48"/>
    </row>
    <row r="72" spans="1:55" ht="14.25" customHeight="1" x14ac:dyDescent="0.3">
      <c r="A72" s="48"/>
      <c r="B72" s="48"/>
      <c r="C72" s="214" t="s">
        <v>914</v>
      </c>
      <c r="D72" s="48"/>
      <c r="E72" s="58"/>
      <c r="F72" s="58"/>
      <c r="G72" s="58">
        <f>+G36*(1+$C$51)^(G4-$E$4)</f>
        <v>-123632814.07161672</v>
      </c>
      <c r="H72" s="58">
        <f t="shared" ref="H72:BB72" si="26">+H36*(1+$C$51)^(H4-$E$4)</f>
        <v>-135096913.28172311</v>
      </c>
      <c r="I72" s="58">
        <f t="shared" si="26"/>
        <v>-147624045.84901971</v>
      </c>
      <c r="J72" s="58">
        <f t="shared" si="26"/>
        <v>-161312780.00930771</v>
      </c>
      <c r="K72" s="58">
        <f t="shared" si="26"/>
        <v>-176270830.53192866</v>
      </c>
      <c r="L72" s="58">
        <f t="shared" si="26"/>
        <v>-192615895.19937512</v>
      </c>
      <c r="M72" s="58">
        <f t="shared" si="26"/>
        <v>-210476589.40980995</v>
      </c>
      <c r="N72" s="58">
        <f t="shared" si="26"/>
        <v>-229993452.86508393</v>
      </c>
      <c r="O72" s="58">
        <f t="shared" si="26"/>
        <v>-251320055.01033786</v>
      </c>
      <c r="P72" s="58">
        <f t="shared" si="26"/>
        <v>-266625446.36046746</v>
      </c>
      <c r="Q72" s="58">
        <f t="shared" si="26"/>
        <v>-282862936.04381984</v>
      </c>
      <c r="R72" s="58">
        <f t="shared" si="26"/>
        <v>-300089288.84888846</v>
      </c>
      <c r="S72" s="58">
        <f t="shared" si="26"/>
        <v>-334282962.86677516</v>
      </c>
      <c r="T72" s="58">
        <f t="shared" si="26"/>
        <v>-354640795.30536181</v>
      </c>
      <c r="U72" s="58">
        <f t="shared" si="26"/>
        <v>-376238419.7394582</v>
      </c>
      <c r="V72" s="58">
        <f t="shared" si="26"/>
        <v>-399151339.50159121</v>
      </c>
      <c r="W72" s="58">
        <f t="shared" si="26"/>
        <v>-423459656.07723808</v>
      </c>
      <c r="X72" s="58">
        <f t="shared" si="26"/>
        <v>-471710766.58895898</v>
      </c>
      <c r="Y72" s="58">
        <f t="shared" si="26"/>
        <v>-500437952.27422661</v>
      </c>
      <c r="Z72" s="58">
        <f t="shared" si="26"/>
        <v>-530914623.56772691</v>
      </c>
      <c r="AA72" s="58">
        <f t="shared" si="26"/>
        <v>-563247324.14300156</v>
      </c>
      <c r="AB72" s="58">
        <f t="shared" si="26"/>
        <v>-597549086.18331039</v>
      </c>
      <c r="AC72" s="58">
        <f t="shared" si="26"/>
        <v>-665636816.80846763</v>
      </c>
      <c r="AD72" s="58">
        <f t="shared" si="26"/>
        <v>-706174098.95210326</v>
      </c>
      <c r="AE72" s="58">
        <f t="shared" si="26"/>
        <v>-749180101.57828653</v>
      </c>
      <c r="AF72" s="58">
        <f t="shared" si="26"/>
        <v>-794805169.76440406</v>
      </c>
      <c r="AG72" s="58">
        <f t="shared" si="26"/>
        <v>-843208804.60305631</v>
      </c>
      <c r="AH72" s="58">
        <f t="shared" si="26"/>
        <v>-939288231.8435514</v>
      </c>
      <c r="AI72" s="58">
        <f t="shared" si="26"/>
        <v>-996490885.16282368</v>
      </c>
      <c r="AJ72" s="58">
        <f t="shared" si="26"/>
        <v>-1057177180.0692401</v>
      </c>
      <c r="AK72" s="58">
        <f t="shared" si="26"/>
        <v>-1121559270.3354561</v>
      </c>
      <c r="AL72" s="58">
        <f t="shared" si="26"/>
        <v>-1189862229.8988857</v>
      </c>
      <c r="AM72" s="58">
        <f t="shared" si="26"/>
        <v>-1325441081.6847138</v>
      </c>
      <c r="AN72" s="58">
        <f t="shared" si="26"/>
        <v>-1406160443.5593133</v>
      </c>
      <c r="AO72" s="58">
        <f t="shared" si="26"/>
        <v>-1491795614.5720754</v>
      </c>
      <c r="AP72" s="58">
        <f t="shared" si="26"/>
        <v>-1582645967.4995143</v>
      </c>
      <c r="AQ72" s="58">
        <f t="shared" si="26"/>
        <v>-1679029106.9202347</v>
      </c>
      <c r="AR72" s="58">
        <f t="shared" si="26"/>
        <v>-1870346078.5082617</v>
      </c>
      <c r="AS72" s="58">
        <f t="shared" si="26"/>
        <v>-1984250154.689414</v>
      </c>
      <c r="AT72" s="58">
        <f t="shared" si="26"/>
        <v>-2105090989.1099997</v>
      </c>
      <c r="AU72" s="58">
        <f t="shared" si="26"/>
        <v>-2233291030.3467989</v>
      </c>
      <c r="AV72" s="58">
        <f t="shared" si="26"/>
        <v>-2369298454.0949187</v>
      </c>
      <c r="AW72" s="58">
        <f t="shared" si="26"/>
        <v>-2639268166.4467635</v>
      </c>
      <c r="AX72" s="58">
        <f t="shared" si="26"/>
        <v>-2799999597.7833714</v>
      </c>
      <c r="AY72" s="58">
        <f t="shared" si="26"/>
        <v>-2970519573.2883792</v>
      </c>
      <c r="AZ72" s="58">
        <f t="shared" si="26"/>
        <v>-3151424215.3016419</v>
      </c>
      <c r="BA72" s="58">
        <f t="shared" si="26"/>
        <v>-3343345950.0135112</v>
      </c>
      <c r="BB72" s="58">
        <f t="shared" si="26"/>
        <v>-3724303504.2877994</v>
      </c>
      <c r="BC72" s="48"/>
    </row>
    <row r="73" spans="1:55" ht="14.25" customHeight="1" x14ac:dyDescent="0.3">
      <c r="A73" s="48"/>
      <c r="B73" s="48"/>
      <c r="C73" s="214" t="s">
        <v>915</v>
      </c>
      <c r="D73" s="48"/>
      <c r="E73" s="58"/>
      <c r="F73" s="58"/>
      <c r="G73" s="58">
        <f>+G37*(1+$C$51)^(G4-$E$4)</f>
        <v>-1463161453</v>
      </c>
      <c r="H73" s="58">
        <f t="shared" ref="H73:BB73" si="27">+H37*(1+$C$51)^(H4-$E$4)</f>
        <v>-835836607.57029998</v>
      </c>
      <c r="I73" s="58">
        <f t="shared" si="27"/>
        <v>-913341228.68047118</v>
      </c>
      <c r="J73" s="58">
        <f t="shared" si="27"/>
        <v>-998032620.79232502</v>
      </c>
      <c r="K73" s="58">
        <f t="shared" si="27"/>
        <v>-1090577191.6205351</v>
      </c>
      <c r="L73" s="58">
        <f t="shared" si="27"/>
        <v>-1191703142.8679326</v>
      </c>
      <c r="M73" s="58">
        <f t="shared" si="27"/>
        <v>-1302206200.1966469</v>
      </c>
      <c r="N73" s="58">
        <f t="shared" si="27"/>
        <v>-1422955874.5222816</v>
      </c>
      <c r="O73" s="58">
        <f t="shared" si="27"/>
        <v>-1554902303.8991091</v>
      </c>
      <c r="P73" s="58">
        <f t="shared" si="27"/>
        <v>-1649595854.2065651</v>
      </c>
      <c r="Q73" s="58">
        <f t="shared" si="27"/>
        <v>-1750056241.7277446</v>
      </c>
      <c r="R73" s="58">
        <f t="shared" si="27"/>
        <v>-1856634666.848964</v>
      </c>
      <c r="S73" s="58">
        <f t="shared" si="27"/>
        <v>-2068188903.9630699</v>
      </c>
      <c r="T73" s="58">
        <f t="shared" si="27"/>
        <v>-2194141608.2144208</v>
      </c>
      <c r="U73" s="58">
        <f t="shared" si="27"/>
        <v>-2327764832.1546783</v>
      </c>
      <c r="V73" s="58">
        <f t="shared" si="27"/>
        <v>-2469525710.432898</v>
      </c>
      <c r="W73" s="58">
        <f t="shared" si="27"/>
        <v>-2619919826.1982617</v>
      </c>
      <c r="X73" s="58">
        <f t="shared" si="27"/>
        <v>-2918446590.7944226</v>
      </c>
      <c r="Y73" s="58">
        <f t="shared" si="27"/>
        <v>-3096179988.1738024</v>
      </c>
      <c r="Z73" s="58">
        <f t="shared" si="27"/>
        <v>-3284737349.4535866</v>
      </c>
      <c r="AA73" s="58">
        <f t="shared" si="27"/>
        <v>-3484777854.0353103</v>
      </c>
      <c r="AB73" s="58">
        <f t="shared" si="27"/>
        <v>-3697000825.3460612</v>
      </c>
      <c r="AC73" s="58">
        <f t="shared" si="27"/>
        <v>-4118255584.3901172</v>
      </c>
      <c r="AD73" s="58">
        <f t="shared" si="27"/>
        <v>-4369057349.479475</v>
      </c>
      <c r="AE73" s="58">
        <f t="shared" si="27"/>
        <v>-4635132942.0627766</v>
      </c>
      <c r="AF73" s="58">
        <f t="shared" si="27"/>
        <v>-4917412538.2343988</v>
      </c>
      <c r="AG73" s="58">
        <f t="shared" si="27"/>
        <v>-5216882961.8128738</v>
      </c>
      <c r="AH73" s="58">
        <f t="shared" si="27"/>
        <v>-5811320690.8966408</v>
      </c>
      <c r="AI73" s="58">
        <f t="shared" si="27"/>
        <v>-6165230120.9722462</v>
      </c>
      <c r="AJ73" s="58">
        <f t="shared" si="27"/>
        <v>-6540692635.3394585</v>
      </c>
      <c r="AK73" s="58">
        <f t="shared" si="27"/>
        <v>-6939020816.8316278</v>
      </c>
      <c r="AL73" s="58">
        <f t="shared" si="27"/>
        <v>-7361607184.5766745</v>
      </c>
      <c r="AM73" s="58">
        <f t="shared" si="27"/>
        <v>-8200425515.2232599</v>
      </c>
      <c r="AN73" s="58">
        <f t="shared" si="27"/>
        <v>-8699831429.1003609</v>
      </c>
      <c r="AO73" s="58">
        <f t="shared" si="27"/>
        <v>-9229651163.1325722</v>
      </c>
      <c r="AP73" s="58">
        <f t="shared" si="27"/>
        <v>-9791736918.9673424</v>
      </c>
      <c r="AQ73" s="58">
        <f t="shared" si="27"/>
        <v>-10388053697.332455</v>
      </c>
      <c r="AR73" s="58">
        <f t="shared" si="27"/>
        <v>-11571720475.875004</v>
      </c>
      <c r="AS73" s="58">
        <f t="shared" si="27"/>
        <v>-12276438252.855787</v>
      </c>
      <c r="AT73" s="58">
        <f t="shared" si="27"/>
        <v>-13024073342.454706</v>
      </c>
      <c r="AU73" s="58">
        <f t="shared" si="27"/>
        <v>-13817239409.010201</v>
      </c>
      <c r="AV73" s="58">
        <f t="shared" si="27"/>
        <v>-14658709289.018921</v>
      </c>
      <c r="AW73" s="58">
        <f t="shared" si="27"/>
        <v>-16328995918.956177</v>
      </c>
      <c r="AX73" s="58">
        <f t="shared" si="27"/>
        <v>-17323431770.420609</v>
      </c>
      <c r="AY73" s="58">
        <f t="shared" si="27"/>
        <v>-18378428765.239223</v>
      </c>
      <c r="AZ73" s="58">
        <f t="shared" si="27"/>
        <v>-19497675077.042297</v>
      </c>
      <c r="BA73" s="58">
        <f t="shared" si="27"/>
        <v>-20685083489.234169</v>
      </c>
      <c r="BB73" s="58">
        <f t="shared" si="27"/>
        <v>-23042045327.414951</v>
      </c>
      <c r="BC73" s="48"/>
    </row>
    <row r="74" spans="1:55" ht="14.25" customHeight="1" x14ac:dyDescent="0.3">
      <c r="A74" s="48"/>
      <c r="B74" s="48"/>
      <c r="C74" s="283" t="s">
        <v>916</v>
      </c>
      <c r="D74" s="48"/>
      <c r="E74" s="58"/>
      <c r="F74" s="58"/>
      <c r="G74" s="58">
        <f>+G38*(1+$C$51)^(G4-$E$4)</f>
        <v>0</v>
      </c>
      <c r="H74" s="58">
        <f t="shared" ref="H74:BB74" si="28">+H38*(1+$C$51)^(H4-$E$4)</f>
        <v>0</v>
      </c>
      <c r="I74" s="58">
        <f t="shared" si="28"/>
        <v>0</v>
      </c>
      <c r="J74" s="58">
        <f t="shared" si="28"/>
        <v>0</v>
      </c>
      <c r="K74" s="58">
        <f t="shared" si="28"/>
        <v>0</v>
      </c>
      <c r="L74" s="58">
        <f t="shared" si="28"/>
        <v>0</v>
      </c>
      <c r="M74" s="58">
        <f t="shared" si="28"/>
        <v>0</v>
      </c>
      <c r="N74" s="58">
        <f t="shared" si="28"/>
        <v>0</v>
      </c>
      <c r="O74" s="58">
        <f t="shared" si="28"/>
        <v>0</v>
      </c>
      <c r="P74" s="58">
        <f t="shared" si="28"/>
        <v>0</v>
      </c>
      <c r="Q74" s="58">
        <f t="shared" si="28"/>
        <v>0</v>
      </c>
      <c r="R74" s="58">
        <f t="shared" si="28"/>
        <v>0</v>
      </c>
      <c r="S74" s="58">
        <f t="shared" si="28"/>
        <v>0</v>
      </c>
      <c r="T74" s="58">
        <f t="shared" si="28"/>
        <v>0</v>
      </c>
      <c r="U74" s="58">
        <f t="shared" si="28"/>
        <v>0</v>
      </c>
      <c r="V74" s="58">
        <f t="shared" si="28"/>
        <v>0</v>
      </c>
      <c r="W74" s="58">
        <f t="shared" si="28"/>
        <v>0</v>
      </c>
      <c r="X74" s="58">
        <f t="shared" si="28"/>
        <v>0</v>
      </c>
      <c r="Y74" s="58">
        <f t="shared" si="28"/>
        <v>0</v>
      </c>
      <c r="Z74" s="58">
        <f t="shared" si="28"/>
        <v>0</v>
      </c>
      <c r="AA74" s="58">
        <f t="shared" si="28"/>
        <v>0</v>
      </c>
      <c r="AB74" s="58">
        <f t="shared" si="28"/>
        <v>0</v>
      </c>
      <c r="AC74" s="58">
        <f t="shared" si="28"/>
        <v>0</v>
      </c>
      <c r="AD74" s="58">
        <f t="shared" si="28"/>
        <v>0</v>
      </c>
      <c r="AE74" s="58">
        <f t="shared" si="28"/>
        <v>0</v>
      </c>
      <c r="AF74" s="58">
        <f t="shared" si="28"/>
        <v>0</v>
      </c>
      <c r="AG74" s="58">
        <f t="shared" si="28"/>
        <v>0</v>
      </c>
      <c r="AH74" s="58">
        <f t="shared" si="28"/>
        <v>0</v>
      </c>
      <c r="AI74" s="58">
        <f t="shared" si="28"/>
        <v>0</v>
      </c>
      <c r="AJ74" s="58">
        <f t="shared" si="28"/>
        <v>0</v>
      </c>
      <c r="AK74" s="58">
        <f t="shared" si="28"/>
        <v>0</v>
      </c>
      <c r="AL74" s="58">
        <f t="shared" si="28"/>
        <v>0</v>
      </c>
      <c r="AM74" s="58">
        <f t="shared" si="28"/>
        <v>0</v>
      </c>
      <c r="AN74" s="58">
        <f t="shared" si="28"/>
        <v>0</v>
      </c>
      <c r="AO74" s="58">
        <f t="shared" si="28"/>
        <v>0</v>
      </c>
      <c r="AP74" s="58">
        <f t="shared" si="28"/>
        <v>0</v>
      </c>
      <c r="AQ74" s="58">
        <f t="shared" si="28"/>
        <v>0</v>
      </c>
      <c r="AR74" s="58">
        <f t="shared" si="28"/>
        <v>0</v>
      </c>
      <c r="AS74" s="58">
        <f t="shared" si="28"/>
        <v>0</v>
      </c>
      <c r="AT74" s="58">
        <f t="shared" si="28"/>
        <v>0</v>
      </c>
      <c r="AU74" s="58">
        <f t="shared" si="28"/>
        <v>0</v>
      </c>
      <c r="AV74" s="58">
        <f t="shared" si="28"/>
        <v>0</v>
      </c>
      <c r="AW74" s="58">
        <f t="shared" si="28"/>
        <v>0</v>
      </c>
      <c r="AX74" s="58">
        <f t="shared" si="28"/>
        <v>0</v>
      </c>
      <c r="AY74" s="58">
        <f t="shared" si="28"/>
        <v>0</v>
      </c>
      <c r="AZ74" s="58">
        <f t="shared" si="28"/>
        <v>0</v>
      </c>
      <c r="BA74" s="58">
        <f t="shared" si="28"/>
        <v>0</v>
      </c>
      <c r="BB74" s="58">
        <f t="shared" si="28"/>
        <v>0</v>
      </c>
      <c r="BC74" s="48"/>
    </row>
    <row r="75" spans="1:55" ht="14.25" customHeight="1" x14ac:dyDescent="0.3">
      <c r="A75" s="48"/>
      <c r="B75" s="48"/>
      <c r="C75" s="48"/>
      <c r="D75" s="48"/>
      <c r="E75" s="58"/>
      <c r="F75" s="58"/>
      <c r="G75" s="62">
        <f>SUM(G70:G74)</f>
        <v>-2783504783.5550218</v>
      </c>
      <c r="H75" s="62">
        <f t="shared" ref="H75:BB75" si="29">SUM(H70:H74)</f>
        <v>-2164090278.1586261</v>
      </c>
      <c r="I75" s="62">
        <f t="shared" si="29"/>
        <v>-2388689165.3082752</v>
      </c>
      <c r="J75" s="62">
        <f t="shared" si="29"/>
        <v>-2636841054.2267623</v>
      </c>
      <c r="K75" s="62">
        <f t="shared" si="29"/>
        <v>-2911040631.7019634</v>
      </c>
      <c r="L75" s="62">
        <f t="shared" si="29"/>
        <v>-3214049304.7209911</v>
      </c>
      <c r="M75" s="62">
        <f t="shared" si="29"/>
        <v>-3548923982.6454124</v>
      </c>
      <c r="N75" s="62">
        <f t="shared" si="29"/>
        <v>-3919048943.9155817</v>
      </c>
      <c r="O75" s="62">
        <f t="shared" si="29"/>
        <v>-4328171231.7691984</v>
      </c>
      <c r="P75" s="62">
        <f t="shared" si="29"/>
        <v>-4591756859.7839432</v>
      </c>
      <c r="Q75" s="62">
        <f t="shared" si="29"/>
        <v>-4871394852.5447836</v>
      </c>
      <c r="R75" s="62">
        <f t="shared" si="29"/>
        <v>-5168062799.0647602</v>
      </c>
      <c r="S75" s="62">
        <f t="shared" si="29"/>
        <v>-5756937714.704195</v>
      </c>
      <c r="T75" s="62">
        <f t="shared" si="29"/>
        <v>-6107535221.5296822</v>
      </c>
      <c r="U75" s="62">
        <f t="shared" si="29"/>
        <v>-6479484116.5208368</v>
      </c>
      <c r="V75" s="62">
        <f t="shared" si="29"/>
        <v>-6874084699.2169552</v>
      </c>
      <c r="W75" s="62">
        <f t="shared" si="29"/>
        <v>-7292716457.3992691</v>
      </c>
      <c r="X75" s="62">
        <f t="shared" si="29"/>
        <v>-8123685034.1376286</v>
      </c>
      <c r="Y75" s="62">
        <f t="shared" si="29"/>
        <v>-8618417452.71661</v>
      </c>
      <c r="Z75" s="62">
        <f t="shared" si="29"/>
        <v>-9143279075.5870514</v>
      </c>
      <c r="AA75" s="62">
        <f t="shared" si="29"/>
        <v>-9700104771.2903023</v>
      </c>
      <c r="AB75" s="62">
        <f t="shared" si="29"/>
        <v>-10290841151.861883</v>
      </c>
      <c r="AC75" s="62">
        <f t="shared" si="29"/>
        <v>-11463431046.910784</v>
      </c>
      <c r="AD75" s="62">
        <f t="shared" si="29"/>
        <v>-12161553997.667652</v>
      </c>
      <c r="AE75" s="62">
        <f t="shared" si="29"/>
        <v>-12902192636.125614</v>
      </c>
      <c r="AF75" s="62">
        <f t="shared" si="29"/>
        <v>-13687936167.665661</v>
      </c>
      <c r="AG75" s="62">
        <f t="shared" si="29"/>
        <v>-14521531480.276499</v>
      </c>
      <c r="AH75" s="62">
        <f t="shared" si="29"/>
        <v>-16176187384.7966</v>
      </c>
      <c r="AI75" s="62">
        <f t="shared" si="29"/>
        <v>-17161317196.530714</v>
      </c>
      <c r="AJ75" s="62">
        <f t="shared" si="29"/>
        <v>-18206441413.799442</v>
      </c>
      <c r="AK75" s="62">
        <f t="shared" si="29"/>
        <v>-19315213695.899818</v>
      </c>
      <c r="AL75" s="62">
        <f t="shared" si="29"/>
        <v>-20491510209.980118</v>
      </c>
      <c r="AM75" s="62">
        <f t="shared" si="29"/>
        <v>-22826415340.8563</v>
      </c>
      <c r="AN75" s="62">
        <f t="shared" si="29"/>
        <v>-24216544035.114456</v>
      </c>
      <c r="AO75" s="62">
        <f t="shared" si="29"/>
        <v>-25691331566.852924</v>
      </c>
      <c r="AP75" s="62">
        <f t="shared" si="29"/>
        <v>-27255933659.274261</v>
      </c>
      <c r="AQ75" s="62">
        <f t="shared" si="29"/>
        <v>-28915820019.124065</v>
      </c>
      <c r="AR75" s="62">
        <f t="shared" si="29"/>
        <v>-32210633131.203163</v>
      </c>
      <c r="AS75" s="62">
        <f t="shared" si="29"/>
        <v>-34172260688.893425</v>
      </c>
      <c r="AT75" s="62">
        <f t="shared" si="29"/>
        <v>-36253351364.847038</v>
      </c>
      <c r="AU75" s="62">
        <f t="shared" si="29"/>
        <v>-38461180462.966225</v>
      </c>
      <c r="AV75" s="62">
        <f t="shared" si="29"/>
        <v>-40803466353.160858</v>
      </c>
      <c r="AW75" s="62">
        <f t="shared" si="29"/>
        <v>-45452817326.771774</v>
      </c>
      <c r="AX75" s="62">
        <f t="shared" si="29"/>
        <v>-48220893901.972176</v>
      </c>
      <c r="AY75" s="62">
        <f t="shared" si="29"/>
        <v>-51157546340.60228</v>
      </c>
      <c r="AZ75" s="62">
        <f t="shared" si="29"/>
        <v>-54273040912.744972</v>
      </c>
      <c r="BA75" s="62">
        <f t="shared" si="29"/>
        <v>-57578269104.331131</v>
      </c>
      <c r="BB75" s="62">
        <f t="shared" si="29"/>
        <v>-64139024977.424133</v>
      </c>
      <c r="BC75" s="48"/>
    </row>
    <row r="76" spans="1:55" ht="14.25" customHeight="1" x14ac:dyDescent="0.3">
      <c r="A76" s="48"/>
      <c r="B76" s="48"/>
      <c r="C76" s="48"/>
      <c r="D76" s="4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48"/>
    </row>
    <row r="77" spans="1:55" ht="14.25" customHeight="1" x14ac:dyDescent="0.3">
      <c r="A77" s="48"/>
      <c r="B77" s="48"/>
      <c r="C77" s="48"/>
      <c r="D77" s="4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48"/>
    </row>
    <row r="78" spans="1:55" ht="14.25" customHeight="1" x14ac:dyDescent="0.3">
      <c r="A78" s="48"/>
      <c r="B78" s="48"/>
      <c r="C78" s="48"/>
      <c r="D78" s="48" t="s">
        <v>925</v>
      </c>
      <c r="E78" s="62">
        <v>0</v>
      </c>
      <c r="F78" s="62">
        <v>0</v>
      </c>
      <c r="G78" s="62">
        <v>-2623720222.0331998</v>
      </c>
      <c r="H78" s="62">
        <v>-1980449168.1441259</v>
      </c>
      <c r="I78" s="62">
        <v>-2122319384.8729408</v>
      </c>
      <c r="J78" s="62">
        <v>-2274562256.4008055</v>
      </c>
      <c r="K78" s="62">
        <v>-2437950699.6168346</v>
      </c>
      <c r="L78" s="62">
        <v>-2613316206.7076459</v>
      </c>
      <c r="M78" s="62">
        <v>-2801553363.7784786</v>
      </c>
      <c r="N78" s="62">
        <v>-3003624685.4905214</v>
      </c>
      <c r="O78" s="62">
        <v>-3220565876.1905241</v>
      </c>
      <c r="P78" s="62">
        <v>-3317182852.4762397</v>
      </c>
      <c r="Q78" s="62">
        <v>-3416698338.0505266</v>
      </c>
      <c r="R78" s="62">
        <v>-3519199288.1920419</v>
      </c>
      <c r="S78" s="62">
        <v>-3806014030.1796937</v>
      </c>
      <c r="T78" s="62">
        <v>-3920194451.0850849</v>
      </c>
      <c r="U78" s="62">
        <v>-4037800284.6176367</v>
      </c>
      <c r="V78" s="62">
        <v>-4158934293.1561661</v>
      </c>
      <c r="W78" s="62">
        <v>-4283702321.950851</v>
      </c>
      <c r="X78" s="62">
        <v>-4632824061.189846</v>
      </c>
      <c r="Y78" s="62">
        <v>-4771808783.0255413</v>
      </c>
      <c r="Z78" s="62">
        <v>-4914963046.5163069</v>
      </c>
      <c r="AA78" s="62">
        <v>-5062411937.9117966</v>
      </c>
      <c r="AB78" s="62">
        <v>-5214284296.0491514</v>
      </c>
      <c r="AC78" s="62">
        <v>-5639248466.1771574</v>
      </c>
      <c r="AD78" s="62">
        <v>-5808425920.1624718</v>
      </c>
      <c r="AE78" s="62">
        <v>-5982678697.7673464</v>
      </c>
      <c r="AF78" s="62">
        <v>-6162159058.700366</v>
      </c>
      <c r="AG78" s="62">
        <v>-6347023830.4613771</v>
      </c>
      <c r="AH78" s="62">
        <v>-6864306272.6439772</v>
      </c>
      <c r="AI78" s="62">
        <v>-7070235460.8232965</v>
      </c>
      <c r="AJ78" s="62">
        <v>-7282342524.6479969</v>
      </c>
      <c r="AK78" s="62">
        <v>-7500812800.3874359</v>
      </c>
      <c r="AL78" s="62">
        <v>-7725837184.3990593</v>
      </c>
      <c r="AM78" s="62">
        <v>-8355492914.9275818</v>
      </c>
      <c r="AN78" s="62">
        <v>-8606157702.3754101</v>
      </c>
      <c r="AO78" s="62">
        <v>-8864342433.4466724</v>
      </c>
      <c r="AP78" s="62">
        <v>-9130272706.4500713</v>
      </c>
      <c r="AQ78" s="62">
        <v>-9404180887.6435738</v>
      </c>
      <c r="AR78" s="62">
        <v>-10170621629.986526</v>
      </c>
      <c r="AS78" s="62">
        <v>-10475740278.886122</v>
      </c>
      <c r="AT78" s="62">
        <v>-10790012487.252705</v>
      </c>
      <c r="AU78" s="62">
        <v>-11113712861.870287</v>
      </c>
      <c r="AV78" s="62">
        <v>-11447124247.726395</v>
      </c>
      <c r="AW78" s="62">
        <v>-12380064873.916096</v>
      </c>
      <c r="AX78" s="62">
        <v>-12751466820.133577</v>
      </c>
      <c r="AY78" s="62">
        <v>-13134010824.737585</v>
      </c>
      <c r="AZ78" s="62">
        <v>-13528031149.479715</v>
      </c>
      <c r="BA78" s="62">
        <v>-13933872083.964104</v>
      </c>
      <c r="BB78" s="62">
        <v>-15069482658.807178</v>
      </c>
      <c r="BC78" s="48"/>
    </row>
    <row r="79" spans="1:55" ht="14.25" customHeight="1" x14ac:dyDescent="0.3">
      <c r="A79" s="48"/>
      <c r="B79" s="48"/>
      <c r="C79" s="48"/>
      <c r="D79" s="48"/>
      <c r="E79" s="58"/>
      <c r="F79" s="58"/>
      <c r="G79" s="58">
        <f>+G75-G78</f>
        <v>-159784561.52182198</v>
      </c>
      <c r="H79" s="58">
        <f t="shared" ref="H79:BB79" si="30">+H75-H78</f>
        <v>-183641110.01450014</v>
      </c>
      <c r="I79" s="58">
        <f t="shared" si="30"/>
        <v>-266369780.43533444</v>
      </c>
      <c r="J79" s="58">
        <f t="shared" si="30"/>
        <v>-362278797.82595682</v>
      </c>
      <c r="K79" s="58">
        <f t="shared" si="30"/>
        <v>-473089932.08512878</v>
      </c>
      <c r="L79" s="58">
        <f t="shared" si="30"/>
        <v>-600733098.01334524</v>
      </c>
      <c r="M79" s="58">
        <f t="shared" si="30"/>
        <v>-747370618.86693382</v>
      </c>
      <c r="N79" s="58">
        <f t="shared" si="30"/>
        <v>-915424258.42506027</v>
      </c>
      <c r="O79" s="58">
        <f t="shared" si="30"/>
        <v>-1107605355.5786743</v>
      </c>
      <c r="P79" s="58">
        <f t="shared" si="30"/>
        <v>-1274574007.3077035</v>
      </c>
      <c r="Q79" s="58">
        <f t="shared" si="30"/>
        <v>-1454696514.494257</v>
      </c>
      <c r="R79" s="58">
        <f t="shared" si="30"/>
        <v>-1648863510.8727183</v>
      </c>
      <c r="S79" s="58">
        <f t="shared" si="30"/>
        <v>-1950923684.5245013</v>
      </c>
      <c r="T79" s="58">
        <f t="shared" si="30"/>
        <v>-2187340770.4445972</v>
      </c>
      <c r="U79" s="58">
        <f t="shared" si="30"/>
        <v>-2441683831.9032001</v>
      </c>
      <c r="V79" s="58">
        <f t="shared" si="30"/>
        <v>-2715150406.0607891</v>
      </c>
      <c r="W79" s="58">
        <f t="shared" si="30"/>
        <v>-3009014135.4484181</v>
      </c>
      <c r="X79" s="58">
        <f t="shared" si="30"/>
        <v>-3490860972.9477825</v>
      </c>
      <c r="Y79" s="58">
        <f t="shared" si="30"/>
        <v>-3846608669.6910686</v>
      </c>
      <c r="Z79" s="58">
        <f t="shared" si="30"/>
        <v>-4228316029.0707445</v>
      </c>
      <c r="AA79" s="58">
        <f t="shared" si="30"/>
        <v>-4637692833.3785057</v>
      </c>
      <c r="AB79" s="58">
        <f t="shared" si="30"/>
        <v>-5076556855.8127317</v>
      </c>
      <c r="AC79" s="58">
        <f t="shared" si="30"/>
        <v>-5824182580.7336264</v>
      </c>
      <c r="AD79" s="58">
        <f t="shared" si="30"/>
        <v>-6353128077.5051804</v>
      </c>
      <c r="AE79" s="58">
        <f t="shared" si="30"/>
        <v>-6919513938.3582678</v>
      </c>
      <c r="AF79" s="58">
        <f t="shared" si="30"/>
        <v>-7525777108.9652948</v>
      </c>
      <c r="AG79" s="58">
        <f t="shared" si="30"/>
        <v>-8174507649.8151217</v>
      </c>
      <c r="AH79" s="58">
        <f t="shared" si="30"/>
        <v>-9311881112.1526222</v>
      </c>
      <c r="AI79" s="58">
        <f t="shared" si="30"/>
        <v>-10091081735.707417</v>
      </c>
      <c r="AJ79" s="58">
        <f t="shared" si="30"/>
        <v>-10924098889.151445</v>
      </c>
      <c r="AK79" s="58">
        <f t="shared" si="30"/>
        <v>-11814400895.512383</v>
      </c>
      <c r="AL79" s="58">
        <f t="shared" si="30"/>
        <v>-12765673025.581059</v>
      </c>
      <c r="AM79" s="58">
        <f t="shared" si="30"/>
        <v>-14470922425.928719</v>
      </c>
      <c r="AN79" s="58">
        <f t="shared" si="30"/>
        <v>-15610386332.739046</v>
      </c>
      <c r="AO79" s="58">
        <f t="shared" si="30"/>
        <v>-16826989133.406252</v>
      </c>
      <c r="AP79" s="58">
        <f t="shared" si="30"/>
        <v>-18125660952.824188</v>
      </c>
      <c r="AQ79" s="58">
        <f t="shared" si="30"/>
        <v>-19511639131.480492</v>
      </c>
      <c r="AR79" s="58">
        <f t="shared" si="30"/>
        <v>-22040011501.216637</v>
      </c>
      <c r="AS79" s="58">
        <f t="shared" si="30"/>
        <v>-23696520410.007301</v>
      </c>
      <c r="AT79" s="58">
        <f t="shared" si="30"/>
        <v>-25463338877.594334</v>
      </c>
      <c r="AU79" s="58">
        <f t="shared" si="30"/>
        <v>-27347467601.09594</v>
      </c>
      <c r="AV79" s="58">
        <f t="shared" si="30"/>
        <v>-29356342105.434464</v>
      </c>
      <c r="AW79" s="58">
        <f t="shared" si="30"/>
        <v>-33072752452.855679</v>
      </c>
      <c r="AX79" s="58">
        <f t="shared" si="30"/>
        <v>-35469427081.8386</v>
      </c>
      <c r="AY79" s="58">
        <f t="shared" si="30"/>
        <v>-38023535515.864693</v>
      </c>
      <c r="AZ79" s="58">
        <f t="shared" si="30"/>
        <v>-40745009763.265259</v>
      </c>
      <c r="BA79" s="58">
        <f t="shared" si="30"/>
        <v>-43644397020.367027</v>
      </c>
      <c r="BB79" s="58">
        <f t="shared" si="30"/>
        <v>-49069542318.616959</v>
      </c>
      <c r="BC79" s="48"/>
    </row>
    <row r="80" spans="1:55" ht="14.25" customHeight="1" x14ac:dyDescent="0.3">
      <c r="A80" s="48"/>
      <c r="B80" s="48"/>
      <c r="C80" s="48"/>
      <c r="D80" s="4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48"/>
    </row>
    <row r="81" spans="1:55" ht="14.25" customHeight="1" x14ac:dyDescent="0.3">
      <c r="A81" s="48"/>
      <c r="B81" s="48"/>
      <c r="C81" s="48"/>
      <c r="D81" s="4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48"/>
    </row>
    <row r="82" spans="1:55" ht="14.25" customHeight="1" x14ac:dyDescent="0.3">
      <c r="A82" s="48"/>
      <c r="B82" s="48"/>
      <c r="C82" s="48"/>
      <c r="D82" s="4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48"/>
    </row>
    <row r="83" spans="1:55" ht="14.25" customHeight="1" x14ac:dyDescent="0.3">
      <c r="A83" s="48"/>
      <c r="B83" s="48"/>
      <c r="C83" s="48"/>
      <c r="D83" s="4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48"/>
    </row>
    <row r="84" spans="1:55" ht="14.25" customHeight="1" x14ac:dyDescent="0.3">
      <c r="A84" s="48"/>
      <c r="B84" s="48"/>
      <c r="C84" s="48"/>
      <c r="D84" s="4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48"/>
    </row>
    <row r="85" spans="1:55" ht="14.25" customHeight="1" x14ac:dyDescent="0.3">
      <c r="A85" s="48"/>
      <c r="B85" s="48"/>
      <c r="C85" s="48"/>
      <c r="D85" s="4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48"/>
    </row>
    <row r="86" spans="1:55" ht="14.25" customHeight="1" x14ac:dyDescent="0.3">
      <c r="A86" s="48"/>
      <c r="B86" s="48"/>
      <c r="C86" s="48"/>
      <c r="D86" s="4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48"/>
    </row>
    <row r="87" spans="1:55" ht="14.25" customHeight="1" x14ac:dyDescent="0.3">
      <c r="A87" s="48"/>
      <c r="B87" s="48"/>
      <c r="C87" s="48"/>
      <c r="D87" s="4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48"/>
    </row>
    <row r="88" spans="1:55" ht="14.25" customHeight="1" x14ac:dyDescent="0.3">
      <c r="A88" s="48"/>
      <c r="B88" s="48"/>
      <c r="C88" s="48"/>
      <c r="D88" s="4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48"/>
    </row>
    <row r="89" spans="1:55" ht="14.25" customHeight="1" x14ac:dyDescent="0.3">
      <c r="A89" s="48"/>
      <c r="B89" s="48"/>
      <c r="C89" s="48"/>
      <c r="D89" s="4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48"/>
    </row>
    <row r="90" spans="1:55" ht="14.25" customHeight="1" x14ac:dyDescent="0.3">
      <c r="A90" s="48"/>
      <c r="B90" s="48"/>
      <c r="C90" s="48"/>
      <c r="D90" s="4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48"/>
    </row>
    <row r="91" spans="1:55" ht="14.25" customHeight="1" x14ac:dyDescent="0.3">
      <c r="A91" s="48"/>
      <c r="B91" s="48"/>
      <c r="C91" s="48"/>
      <c r="D91" s="4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48"/>
    </row>
    <row r="92" spans="1:55" ht="14.25" customHeight="1" x14ac:dyDescent="0.3">
      <c r="A92" s="48"/>
      <c r="B92" s="48"/>
      <c r="C92" s="48"/>
      <c r="D92" s="4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48"/>
    </row>
    <row r="93" spans="1:55" ht="14.25" customHeight="1" x14ac:dyDescent="0.3">
      <c r="A93" s="48"/>
      <c r="B93" s="48"/>
      <c r="C93" s="48"/>
      <c r="D93" s="4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48"/>
    </row>
    <row r="94" spans="1:55" ht="14.25" customHeight="1" x14ac:dyDescent="0.3">
      <c r="A94" s="48"/>
      <c r="B94" s="48"/>
      <c r="C94" s="48"/>
      <c r="D94" s="4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48"/>
    </row>
    <row r="95" spans="1:55" ht="14.25" customHeight="1" x14ac:dyDescent="0.3">
      <c r="A95" s="48"/>
      <c r="B95" s="48"/>
      <c r="C95" s="48"/>
      <c r="D95" s="4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48"/>
    </row>
    <row r="96" spans="1:55" ht="14.25" customHeight="1" x14ac:dyDescent="0.3">
      <c r="A96" s="48"/>
      <c r="B96" s="48"/>
      <c r="C96" s="48"/>
      <c r="D96" s="4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48"/>
    </row>
    <row r="97" spans="1:55" ht="14.25" customHeight="1" x14ac:dyDescent="0.3">
      <c r="A97" s="48"/>
      <c r="B97" s="48"/>
      <c r="C97" s="48"/>
      <c r="D97" s="4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48"/>
    </row>
    <row r="98" spans="1:55" ht="14.25" customHeight="1" x14ac:dyDescent="0.3">
      <c r="A98" s="48"/>
      <c r="B98" s="48"/>
      <c r="C98" s="48"/>
      <c r="D98" s="4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48"/>
    </row>
    <row r="99" spans="1:55" ht="14.25" customHeight="1" x14ac:dyDescent="0.3">
      <c r="A99" s="48"/>
      <c r="B99" s="48"/>
      <c r="C99" s="48"/>
      <c r="D99" s="4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48"/>
    </row>
    <row r="100" spans="1:55" ht="14.25" customHeight="1" x14ac:dyDescent="0.3">
      <c r="A100" s="48"/>
      <c r="B100" s="48"/>
      <c r="C100" s="48"/>
      <c r="D100" s="4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48"/>
    </row>
    <row r="101" spans="1:55" ht="14.25" customHeight="1" x14ac:dyDescent="0.3">
      <c r="A101" s="48"/>
      <c r="B101" s="48"/>
      <c r="C101" s="48"/>
      <c r="D101" s="4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48"/>
    </row>
    <row r="102" spans="1:55" ht="14.25" customHeight="1" x14ac:dyDescent="0.3">
      <c r="A102" s="48"/>
      <c r="B102" s="48"/>
      <c r="C102" s="48"/>
      <c r="D102" s="4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48"/>
    </row>
    <row r="103" spans="1:55" ht="14.25" customHeight="1" x14ac:dyDescent="0.3">
      <c r="A103" s="48"/>
      <c r="B103" s="48"/>
      <c r="C103" s="48"/>
      <c r="D103" s="4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48"/>
    </row>
    <row r="104" spans="1:55" ht="14.25" customHeight="1" x14ac:dyDescent="0.3">
      <c r="A104" s="48"/>
      <c r="B104" s="48"/>
      <c r="C104" s="48"/>
      <c r="D104" s="4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48"/>
    </row>
    <row r="105" spans="1:55" ht="14.25" customHeight="1" x14ac:dyDescent="0.3">
      <c r="A105" s="48"/>
      <c r="B105" s="48"/>
      <c r="C105" s="48"/>
      <c r="D105" s="4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48"/>
    </row>
    <row r="106" spans="1:55" ht="14.25" customHeight="1" x14ac:dyDescent="0.3">
      <c r="A106" s="48"/>
      <c r="B106" s="48"/>
      <c r="C106" s="48"/>
      <c r="D106" s="4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48"/>
    </row>
    <row r="107" spans="1:55" ht="14.25" customHeight="1" x14ac:dyDescent="0.3">
      <c r="A107" s="48"/>
      <c r="B107" s="48"/>
      <c r="C107" s="48"/>
      <c r="D107" s="4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48"/>
    </row>
    <row r="108" spans="1:55" ht="14.25" customHeight="1" x14ac:dyDescent="0.3">
      <c r="A108" s="48"/>
      <c r="B108" s="48"/>
      <c r="C108" s="48"/>
      <c r="D108" s="4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48"/>
    </row>
    <row r="109" spans="1:55" ht="14.25" customHeight="1" x14ac:dyDescent="0.3">
      <c r="A109" s="48"/>
      <c r="B109" s="48"/>
      <c r="C109" s="48"/>
      <c r="D109" s="4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48"/>
    </row>
    <row r="110" spans="1:55" ht="14.25" customHeight="1" x14ac:dyDescent="0.3">
      <c r="A110" s="48"/>
      <c r="B110" s="48"/>
      <c r="C110" s="48"/>
      <c r="D110" s="4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48"/>
    </row>
    <row r="111" spans="1:55" ht="14.25" customHeight="1" x14ac:dyDescent="0.3">
      <c r="A111" s="48"/>
      <c r="B111" s="48"/>
      <c r="C111" s="48"/>
      <c r="D111" s="4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48"/>
    </row>
    <row r="112" spans="1:55" ht="14.25" customHeight="1" x14ac:dyDescent="0.3">
      <c r="A112" s="48"/>
      <c r="B112" s="48"/>
      <c r="C112" s="48"/>
      <c r="D112" s="4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48"/>
    </row>
    <row r="113" spans="1:55" ht="14.25" customHeight="1" x14ac:dyDescent="0.3">
      <c r="A113" s="48"/>
      <c r="B113" s="48"/>
      <c r="C113" s="48"/>
      <c r="D113" s="4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48"/>
    </row>
    <row r="114" spans="1:55" ht="14.25" customHeight="1" x14ac:dyDescent="0.3">
      <c r="A114" s="48"/>
      <c r="B114" s="48"/>
      <c r="C114" s="48"/>
      <c r="D114" s="4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48"/>
    </row>
    <row r="115" spans="1:55" ht="14.25" customHeight="1" x14ac:dyDescent="0.3">
      <c r="A115" s="48"/>
      <c r="B115" s="48"/>
      <c r="C115" s="48"/>
      <c r="D115" s="4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48"/>
    </row>
    <row r="116" spans="1:55" ht="14.25" customHeight="1" x14ac:dyDescent="0.3">
      <c r="A116" s="48"/>
      <c r="B116" s="48"/>
      <c r="C116" s="48"/>
      <c r="D116" s="4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48"/>
    </row>
    <row r="117" spans="1:55" ht="14.25" customHeight="1" x14ac:dyDescent="0.3">
      <c r="A117" s="48"/>
      <c r="B117" s="48"/>
      <c r="C117" s="48"/>
      <c r="D117" s="4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48"/>
    </row>
    <row r="118" spans="1:55" ht="14.25" customHeight="1" x14ac:dyDescent="0.3">
      <c r="A118" s="48"/>
      <c r="B118" s="48"/>
      <c r="C118" s="48"/>
      <c r="D118" s="4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48"/>
    </row>
    <row r="119" spans="1:55" ht="14.25" customHeight="1" x14ac:dyDescent="0.3">
      <c r="A119" s="48"/>
      <c r="B119" s="48"/>
      <c r="C119" s="48"/>
      <c r="D119" s="4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48"/>
    </row>
    <row r="120" spans="1:55" ht="14.25" customHeight="1" x14ac:dyDescent="0.3">
      <c r="A120" s="48"/>
      <c r="B120" s="48"/>
      <c r="C120" s="48"/>
      <c r="D120" s="4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48"/>
    </row>
    <row r="121" spans="1:55" ht="14.25" customHeight="1" x14ac:dyDescent="0.3">
      <c r="A121" s="48"/>
      <c r="B121" s="48"/>
      <c r="C121" s="48"/>
      <c r="D121" s="4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48"/>
    </row>
    <row r="122" spans="1:55" ht="14.25" customHeight="1" x14ac:dyDescent="0.3">
      <c r="A122" s="48"/>
      <c r="B122" s="48"/>
      <c r="C122" s="48"/>
      <c r="D122" s="4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48"/>
    </row>
    <row r="123" spans="1:55" ht="14.25" customHeight="1" x14ac:dyDescent="0.3">
      <c r="A123" s="48"/>
      <c r="B123" s="48"/>
      <c r="C123" s="48"/>
      <c r="D123" s="4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48"/>
    </row>
    <row r="124" spans="1:55" ht="14.25" customHeight="1" x14ac:dyDescent="0.3">
      <c r="A124" s="48"/>
      <c r="B124" s="48"/>
      <c r="C124" s="48"/>
      <c r="D124" s="4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48"/>
    </row>
    <row r="125" spans="1:55" ht="14.25" customHeight="1" x14ac:dyDescent="0.3">
      <c r="A125" s="48"/>
      <c r="B125" s="48"/>
      <c r="C125" s="48"/>
      <c r="D125" s="4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48"/>
    </row>
    <row r="126" spans="1:55" ht="14.25" customHeight="1" x14ac:dyDescent="0.3">
      <c r="A126" s="48"/>
      <c r="B126" s="48"/>
      <c r="C126" s="48"/>
      <c r="D126" s="4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48"/>
    </row>
    <row r="127" spans="1:55" ht="14.25" customHeight="1" x14ac:dyDescent="0.3">
      <c r="A127" s="48"/>
      <c r="B127" s="48"/>
      <c r="C127" s="48"/>
      <c r="D127" s="4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48"/>
    </row>
    <row r="128" spans="1:55" ht="14.25" customHeight="1" x14ac:dyDescent="0.3">
      <c r="A128" s="48"/>
      <c r="B128" s="48"/>
      <c r="C128" s="48"/>
      <c r="D128" s="4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48"/>
    </row>
    <row r="129" spans="1:55" ht="14.25" customHeight="1" x14ac:dyDescent="0.3">
      <c r="A129" s="48"/>
      <c r="B129" s="48"/>
      <c r="C129" s="48"/>
      <c r="D129" s="4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48"/>
    </row>
    <row r="130" spans="1:55" ht="14.25" customHeight="1" x14ac:dyDescent="0.3">
      <c r="A130" s="48"/>
      <c r="B130" s="48"/>
      <c r="C130" s="48"/>
      <c r="D130" s="4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48"/>
    </row>
    <row r="131" spans="1:55" ht="14.25" customHeight="1" x14ac:dyDescent="0.3">
      <c r="A131" s="48"/>
      <c r="B131" s="48"/>
      <c r="C131" s="48"/>
      <c r="D131" s="4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48"/>
    </row>
    <row r="132" spans="1:55" ht="14.25" customHeight="1" x14ac:dyDescent="0.3">
      <c r="A132" s="48"/>
      <c r="B132" s="48"/>
      <c r="C132" s="48"/>
      <c r="D132" s="4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48"/>
    </row>
    <row r="133" spans="1:55" ht="14.25" customHeight="1" x14ac:dyDescent="0.3">
      <c r="A133" s="48"/>
      <c r="B133" s="48"/>
      <c r="C133" s="48"/>
      <c r="D133" s="4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48"/>
    </row>
    <row r="134" spans="1:55" ht="14.25" customHeight="1" x14ac:dyDescent="0.3">
      <c r="A134" s="48"/>
      <c r="B134" s="48"/>
      <c r="C134" s="48"/>
      <c r="D134" s="4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48"/>
    </row>
    <row r="135" spans="1:55" ht="14.25" customHeight="1" x14ac:dyDescent="0.3">
      <c r="A135" s="48"/>
      <c r="B135" s="48"/>
      <c r="C135" s="48"/>
      <c r="D135" s="4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48"/>
    </row>
    <row r="136" spans="1:55" ht="14.25" customHeight="1" x14ac:dyDescent="0.3">
      <c r="A136" s="48"/>
      <c r="B136" s="48"/>
      <c r="C136" s="48"/>
      <c r="D136" s="4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48"/>
    </row>
    <row r="137" spans="1:55" ht="14.25" customHeight="1" x14ac:dyDescent="0.3">
      <c r="A137" s="48"/>
      <c r="B137" s="48"/>
      <c r="C137" s="48"/>
      <c r="D137" s="4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48"/>
    </row>
    <row r="138" spans="1:55" ht="14.25" customHeight="1" x14ac:dyDescent="0.3">
      <c r="A138" s="48"/>
      <c r="B138" s="48"/>
      <c r="C138" s="48"/>
      <c r="D138" s="4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48"/>
    </row>
    <row r="139" spans="1:55" ht="14.25" customHeight="1" x14ac:dyDescent="0.3">
      <c r="A139" s="48"/>
      <c r="B139" s="48"/>
      <c r="C139" s="48"/>
      <c r="D139" s="4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48"/>
    </row>
    <row r="140" spans="1:55" ht="14.25" customHeight="1" x14ac:dyDescent="0.3">
      <c r="A140" s="48"/>
      <c r="B140" s="48"/>
      <c r="C140" s="48"/>
      <c r="D140" s="4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48"/>
    </row>
    <row r="141" spans="1:55" ht="14.25" customHeight="1" x14ac:dyDescent="0.3">
      <c r="A141" s="48"/>
      <c r="B141" s="48"/>
      <c r="C141" s="48"/>
      <c r="D141" s="4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48"/>
    </row>
    <row r="142" spans="1:55" ht="14.25" customHeight="1" x14ac:dyDescent="0.3">
      <c r="A142" s="48"/>
      <c r="B142" s="48"/>
      <c r="C142" s="48"/>
      <c r="D142" s="4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48"/>
    </row>
    <row r="143" spans="1:55" ht="14.25" customHeight="1" x14ac:dyDescent="0.3">
      <c r="A143" s="48"/>
      <c r="B143" s="48"/>
      <c r="C143" s="48"/>
      <c r="D143" s="4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48"/>
    </row>
    <row r="144" spans="1:55" ht="14.25" customHeight="1" x14ac:dyDescent="0.3">
      <c r="A144" s="48"/>
      <c r="B144" s="48"/>
      <c r="C144" s="48"/>
      <c r="D144" s="4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48"/>
    </row>
    <row r="145" spans="1:55" ht="14.25" customHeight="1" x14ac:dyDescent="0.3">
      <c r="A145" s="48"/>
      <c r="B145" s="48"/>
      <c r="C145" s="48"/>
      <c r="D145" s="4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48"/>
    </row>
    <row r="146" spans="1:55" ht="14.25" customHeight="1" x14ac:dyDescent="0.3">
      <c r="A146" s="48"/>
      <c r="B146" s="48"/>
      <c r="C146" s="48"/>
      <c r="D146" s="4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48"/>
    </row>
    <row r="147" spans="1:55" ht="14.25" customHeight="1" x14ac:dyDescent="0.3">
      <c r="A147" s="48"/>
      <c r="B147" s="48"/>
      <c r="C147" s="48"/>
      <c r="D147" s="4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48"/>
    </row>
    <row r="148" spans="1:55" ht="14.25" customHeight="1" x14ac:dyDescent="0.3">
      <c r="A148" s="48"/>
      <c r="B148" s="48"/>
      <c r="C148" s="48"/>
      <c r="D148" s="4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48"/>
    </row>
    <row r="149" spans="1:55" ht="14.25" customHeight="1" x14ac:dyDescent="0.3">
      <c r="A149" s="48"/>
      <c r="B149" s="48"/>
      <c r="C149" s="48"/>
      <c r="D149" s="4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48"/>
    </row>
    <row r="150" spans="1:55" ht="14.25" customHeight="1" x14ac:dyDescent="0.3">
      <c r="A150" s="48"/>
      <c r="B150" s="48"/>
      <c r="C150" s="48"/>
      <c r="D150" s="4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48"/>
    </row>
    <row r="151" spans="1:55" ht="14.25" customHeight="1" x14ac:dyDescent="0.3">
      <c r="A151" s="48"/>
      <c r="B151" s="48"/>
      <c r="C151" s="48"/>
      <c r="D151" s="4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48"/>
    </row>
    <row r="152" spans="1:55" ht="14.25" customHeight="1" x14ac:dyDescent="0.3">
      <c r="A152" s="48"/>
      <c r="B152" s="48"/>
      <c r="C152" s="48"/>
      <c r="D152" s="4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48"/>
    </row>
    <row r="153" spans="1:55" ht="14.25" customHeight="1" x14ac:dyDescent="0.3">
      <c r="A153" s="48"/>
      <c r="B153" s="48"/>
      <c r="C153" s="48"/>
      <c r="D153" s="4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48"/>
    </row>
    <row r="154" spans="1:55" ht="14.25" customHeight="1" x14ac:dyDescent="0.3">
      <c r="A154" s="48"/>
      <c r="B154" s="48"/>
      <c r="C154" s="48"/>
      <c r="D154" s="4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48"/>
    </row>
    <row r="155" spans="1:55" ht="14.25" customHeight="1" x14ac:dyDescent="0.3">
      <c r="A155" s="48"/>
      <c r="B155" s="48"/>
      <c r="C155" s="48"/>
      <c r="D155" s="4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48"/>
    </row>
    <row r="156" spans="1:55" ht="14.25" customHeight="1" x14ac:dyDescent="0.3">
      <c r="A156" s="48"/>
      <c r="B156" s="48"/>
      <c r="C156" s="48"/>
      <c r="D156" s="4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48"/>
    </row>
    <row r="157" spans="1:55" ht="14.25" customHeight="1" x14ac:dyDescent="0.3">
      <c r="A157" s="48"/>
      <c r="B157" s="48"/>
      <c r="C157" s="48"/>
      <c r="D157" s="4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48"/>
    </row>
    <row r="158" spans="1:55" ht="14.25" customHeight="1" x14ac:dyDescent="0.3">
      <c r="A158" s="48"/>
      <c r="B158" s="48"/>
      <c r="C158" s="48"/>
      <c r="D158" s="4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48"/>
    </row>
    <row r="159" spans="1:55" ht="14.25" customHeight="1" x14ac:dyDescent="0.3">
      <c r="A159" s="48"/>
      <c r="B159" s="48"/>
      <c r="C159" s="48"/>
      <c r="D159" s="4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48"/>
    </row>
    <row r="160" spans="1:55" ht="14.25" customHeight="1" x14ac:dyDescent="0.3">
      <c r="A160" s="48"/>
      <c r="B160" s="48"/>
      <c r="C160" s="48"/>
      <c r="D160" s="4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48"/>
    </row>
    <row r="161" spans="1:55" ht="14.25" customHeight="1" x14ac:dyDescent="0.3">
      <c r="A161" s="48"/>
      <c r="B161" s="48"/>
      <c r="C161" s="48"/>
      <c r="D161" s="4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48"/>
    </row>
    <row r="162" spans="1:55" ht="14.25" customHeight="1" x14ac:dyDescent="0.3">
      <c r="A162" s="48"/>
      <c r="B162" s="48"/>
      <c r="C162" s="48"/>
      <c r="D162" s="4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48"/>
    </row>
    <row r="163" spans="1:55" ht="14.25" customHeight="1" x14ac:dyDescent="0.3">
      <c r="A163" s="48"/>
      <c r="B163" s="48"/>
      <c r="C163" s="48"/>
      <c r="D163" s="4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48"/>
    </row>
    <row r="164" spans="1:55" ht="14.25" customHeight="1" x14ac:dyDescent="0.3">
      <c r="A164" s="48"/>
      <c r="B164" s="48"/>
      <c r="C164" s="48"/>
      <c r="D164" s="4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48"/>
    </row>
    <row r="165" spans="1:55" ht="14.25" customHeight="1" x14ac:dyDescent="0.3">
      <c r="A165" s="48"/>
      <c r="B165" s="48"/>
      <c r="C165" s="48"/>
      <c r="D165" s="4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48"/>
    </row>
    <row r="166" spans="1:55" ht="14.25" customHeight="1" x14ac:dyDescent="0.3">
      <c r="A166" s="48"/>
      <c r="B166" s="48"/>
      <c r="C166" s="48"/>
      <c r="D166" s="4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48"/>
    </row>
    <row r="167" spans="1:55" ht="14.25" customHeight="1" x14ac:dyDescent="0.3">
      <c r="A167" s="48"/>
      <c r="B167" s="48"/>
      <c r="C167" s="48"/>
      <c r="D167" s="4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48"/>
    </row>
    <row r="168" spans="1:55" ht="14.25" customHeight="1" x14ac:dyDescent="0.3">
      <c r="A168" s="48"/>
      <c r="B168" s="48"/>
      <c r="C168" s="48"/>
      <c r="D168" s="4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48"/>
    </row>
    <row r="169" spans="1:55" ht="14.25" customHeight="1" x14ac:dyDescent="0.3">
      <c r="A169" s="48"/>
      <c r="B169" s="48"/>
      <c r="C169" s="48"/>
      <c r="D169" s="4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48"/>
    </row>
    <row r="170" spans="1:55" ht="14.25" customHeight="1" x14ac:dyDescent="0.3">
      <c r="A170" s="48"/>
      <c r="B170" s="48"/>
      <c r="C170" s="48"/>
      <c r="D170" s="4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48"/>
    </row>
    <row r="171" spans="1:55" ht="14.25" customHeight="1" x14ac:dyDescent="0.3">
      <c r="A171" s="48"/>
      <c r="B171" s="48"/>
      <c r="C171" s="48"/>
      <c r="D171" s="4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48"/>
    </row>
    <row r="172" spans="1:55" ht="14.25" customHeight="1" x14ac:dyDescent="0.3">
      <c r="A172" s="48"/>
      <c r="B172" s="48"/>
      <c r="C172" s="48"/>
      <c r="D172" s="4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48"/>
    </row>
    <row r="173" spans="1:55" ht="14.25" customHeight="1" x14ac:dyDescent="0.3">
      <c r="A173" s="48"/>
      <c r="B173" s="48"/>
      <c r="C173" s="48"/>
      <c r="D173" s="4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48"/>
    </row>
    <row r="174" spans="1:55" ht="14.25" customHeight="1" x14ac:dyDescent="0.3">
      <c r="A174" s="48"/>
      <c r="B174" s="48"/>
      <c r="C174" s="48"/>
      <c r="D174" s="4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48"/>
    </row>
    <row r="175" spans="1:55" ht="14.25" customHeight="1" x14ac:dyDescent="0.3">
      <c r="A175" s="48"/>
      <c r="B175" s="48"/>
      <c r="C175" s="48"/>
      <c r="D175" s="4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48"/>
    </row>
    <row r="176" spans="1:55" ht="14.25" customHeight="1" x14ac:dyDescent="0.3">
      <c r="A176" s="48"/>
      <c r="B176" s="48"/>
      <c r="C176" s="48"/>
      <c r="D176" s="4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48"/>
    </row>
    <row r="177" spans="1:55" ht="14.25" customHeight="1" x14ac:dyDescent="0.3">
      <c r="A177" s="48"/>
      <c r="B177" s="48"/>
      <c r="C177" s="48"/>
      <c r="D177" s="4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48"/>
    </row>
    <row r="178" spans="1:55" ht="14.25" customHeight="1" x14ac:dyDescent="0.3">
      <c r="A178" s="48"/>
      <c r="B178" s="48"/>
      <c r="C178" s="48"/>
      <c r="D178" s="4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48"/>
    </row>
    <row r="179" spans="1:55" ht="14.25" customHeight="1" x14ac:dyDescent="0.3">
      <c r="A179" s="48"/>
      <c r="B179" s="48"/>
      <c r="C179" s="48"/>
      <c r="D179" s="4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48"/>
    </row>
    <row r="180" spans="1:55" ht="14.25" customHeight="1" x14ac:dyDescent="0.3">
      <c r="A180" s="48"/>
      <c r="B180" s="48"/>
      <c r="C180" s="48"/>
      <c r="D180" s="4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48"/>
    </row>
    <row r="181" spans="1:55" ht="14.25" customHeight="1" x14ac:dyDescent="0.3">
      <c r="A181" s="48"/>
      <c r="B181" s="48"/>
      <c r="C181" s="48"/>
      <c r="D181" s="4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48"/>
    </row>
    <row r="182" spans="1:55" ht="14.25" customHeight="1" x14ac:dyDescent="0.3">
      <c r="A182" s="48"/>
      <c r="B182" s="48"/>
      <c r="C182" s="48"/>
      <c r="D182" s="4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48"/>
    </row>
    <row r="183" spans="1:55" ht="14.25" customHeight="1" x14ac:dyDescent="0.3">
      <c r="A183" s="48"/>
      <c r="B183" s="48"/>
      <c r="C183" s="48"/>
      <c r="D183" s="4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48"/>
    </row>
    <row r="184" spans="1:55" ht="14.25" customHeight="1" x14ac:dyDescent="0.3">
      <c r="A184" s="48"/>
      <c r="B184" s="48"/>
      <c r="C184" s="48"/>
      <c r="D184" s="4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48"/>
    </row>
    <row r="185" spans="1:55" ht="14.25" customHeight="1" x14ac:dyDescent="0.3">
      <c r="A185" s="48"/>
      <c r="B185" s="48"/>
      <c r="C185" s="48"/>
      <c r="D185" s="4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48"/>
    </row>
    <row r="186" spans="1:55" ht="14.25" customHeight="1" x14ac:dyDescent="0.3">
      <c r="A186" s="48"/>
      <c r="B186" s="48"/>
      <c r="C186" s="48"/>
      <c r="D186" s="4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48"/>
    </row>
    <row r="187" spans="1:55" ht="14.25" customHeight="1" x14ac:dyDescent="0.3">
      <c r="A187" s="48"/>
      <c r="B187" s="48"/>
      <c r="C187" s="48"/>
      <c r="D187" s="4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48"/>
    </row>
    <row r="188" spans="1:55" ht="14.25" customHeight="1" x14ac:dyDescent="0.3">
      <c r="A188" s="48"/>
      <c r="B188" s="48"/>
      <c r="C188" s="48"/>
      <c r="D188" s="4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48"/>
    </row>
    <row r="189" spans="1:55" ht="14.25" customHeight="1" x14ac:dyDescent="0.3">
      <c r="A189" s="48"/>
      <c r="B189" s="48"/>
      <c r="C189" s="48"/>
      <c r="D189" s="4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48"/>
    </row>
    <row r="190" spans="1:55" ht="14.25" customHeight="1" x14ac:dyDescent="0.3">
      <c r="A190" s="48"/>
      <c r="B190" s="48"/>
      <c r="C190" s="48"/>
      <c r="D190" s="4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48"/>
    </row>
    <row r="191" spans="1:55" ht="14.25" customHeight="1" x14ac:dyDescent="0.3">
      <c r="A191" s="48"/>
      <c r="B191" s="48"/>
      <c r="C191" s="48"/>
      <c r="D191" s="4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48"/>
    </row>
    <row r="192" spans="1:55" ht="14.25" customHeight="1" x14ac:dyDescent="0.3">
      <c r="A192" s="48"/>
      <c r="B192" s="48"/>
      <c r="C192" s="48"/>
      <c r="D192" s="4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48"/>
    </row>
    <row r="193" spans="1:55" ht="14.25" customHeight="1" x14ac:dyDescent="0.3">
      <c r="A193" s="48"/>
      <c r="B193" s="48"/>
      <c r="C193" s="48"/>
      <c r="D193" s="4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48"/>
    </row>
    <row r="194" spans="1:55" ht="14.25" customHeight="1" x14ac:dyDescent="0.3">
      <c r="A194" s="48"/>
      <c r="B194" s="48"/>
      <c r="C194" s="48"/>
      <c r="D194" s="4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48"/>
    </row>
    <row r="195" spans="1:55" ht="14.25" customHeight="1" x14ac:dyDescent="0.3">
      <c r="A195" s="48"/>
      <c r="B195" s="48"/>
      <c r="C195" s="48"/>
      <c r="D195" s="4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48"/>
    </row>
    <row r="196" spans="1:55" ht="14.25" customHeight="1" x14ac:dyDescent="0.3">
      <c r="A196" s="48"/>
      <c r="B196" s="48"/>
      <c r="C196" s="48"/>
      <c r="D196" s="4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48"/>
    </row>
    <row r="197" spans="1:55" ht="14.25" customHeight="1" x14ac:dyDescent="0.3">
      <c r="A197" s="48"/>
      <c r="B197" s="48"/>
      <c r="C197" s="48"/>
      <c r="D197" s="4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48"/>
    </row>
    <row r="198" spans="1:55" ht="14.25" customHeight="1" x14ac:dyDescent="0.3">
      <c r="A198" s="48"/>
      <c r="B198" s="48"/>
      <c r="C198" s="48"/>
      <c r="D198" s="4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48"/>
    </row>
    <row r="199" spans="1:55" ht="14.25" customHeight="1" x14ac:dyDescent="0.3">
      <c r="A199" s="48"/>
      <c r="B199" s="48"/>
      <c r="C199" s="48"/>
      <c r="D199" s="4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48"/>
    </row>
    <row r="200" spans="1:55" ht="14.25" customHeight="1" x14ac:dyDescent="0.3">
      <c r="A200" s="48"/>
      <c r="B200" s="48"/>
      <c r="C200" s="48"/>
      <c r="D200" s="4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48"/>
    </row>
    <row r="201" spans="1:55" ht="14.25" customHeight="1" x14ac:dyDescent="0.3">
      <c r="A201" s="48"/>
      <c r="B201" s="48"/>
      <c r="C201" s="48"/>
      <c r="D201" s="4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48"/>
    </row>
    <row r="202" spans="1:55" ht="14.25" customHeight="1" x14ac:dyDescent="0.3">
      <c r="A202" s="48"/>
      <c r="B202" s="48"/>
      <c r="C202" s="48"/>
      <c r="D202" s="4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48"/>
    </row>
    <row r="203" spans="1:55" ht="14.25" customHeight="1" x14ac:dyDescent="0.3">
      <c r="A203" s="48"/>
      <c r="B203" s="48"/>
      <c r="C203" s="48"/>
      <c r="D203" s="4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48"/>
    </row>
    <row r="204" spans="1:55" ht="14.25" customHeight="1" x14ac:dyDescent="0.3">
      <c r="A204" s="48"/>
      <c r="B204" s="48"/>
      <c r="C204" s="48"/>
      <c r="D204" s="4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48"/>
    </row>
    <row r="205" spans="1:55" ht="14.25" customHeight="1" x14ac:dyDescent="0.3">
      <c r="A205" s="48"/>
      <c r="B205" s="48"/>
      <c r="C205" s="48"/>
      <c r="D205" s="4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48"/>
    </row>
    <row r="206" spans="1:55" ht="14.25" customHeight="1" x14ac:dyDescent="0.3">
      <c r="A206" s="48"/>
      <c r="B206" s="48"/>
      <c r="C206" s="48"/>
      <c r="D206" s="4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48"/>
    </row>
    <row r="207" spans="1:55" ht="14.25" customHeight="1" x14ac:dyDescent="0.3">
      <c r="A207" s="48"/>
      <c r="B207" s="48"/>
      <c r="C207" s="48"/>
      <c r="D207" s="4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48"/>
    </row>
    <row r="208" spans="1:55" ht="14.25" customHeight="1" x14ac:dyDescent="0.3">
      <c r="A208" s="48"/>
      <c r="B208" s="48"/>
      <c r="C208" s="48"/>
      <c r="D208" s="4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48"/>
    </row>
    <row r="209" spans="1:55" ht="14.25" customHeight="1" x14ac:dyDescent="0.3">
      <c r="A209" s="48"/>
      <c r="B209" s="48"/>
      <c r="C209" s="48"/>
      <c r="D209" s="4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48"/>
    </row>
    <row r="210" spans="1:55" ht="14.25" customHeight="1" x14ac:dyDescent="0.3">
      <c r="A210" s="48"/>
      <c r="B210" s="48"/>
      <c r="C210" s="48"/>
      <c r="D210" s="4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48"/>
    </row>
    <row r="211" spans="1:55" ht="14.25" customHeight="1" x14ac:dyDescent="0.3">
      <c r="A211" s="48"/>
      <c r="B211" s="48"/>
      <c r="C211" s="48"/>
      <c r="D211" s="4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48"/>
    </row>
    <row r="212" spans="1:55" ht="14.25" customHeight="1" x14ac:dyDescent="0.3">
      <c r="A212" s="48"/>
      <c r="B212" s="48"/>
      <c r="C212" s="48"/>
      <c r="D212" s="4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48"/>
    </row>
    <row r="213" spans="1:55" ht="14.25" customHeight="1" x14ac:dyDescent="0.3">
      <c r="A213" s="48"/>
      <c r="B213" s="48"/>
      <c r="C213" s="48"/>
      <c r="D213" s="4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48"/>
    </row>
    <row r="214" spans="1:55" ht="14.25" customHeight="1" x14ac:dyDescent="0.3">
      <c r="A214" s="48"/>
      <c r="B214" s="48"/>
      <c r="C214" s="48"/>
      <c r="D214" s="4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48"/>
    </row>
    <row r="215" spans="1:55" ht="14.25" customHeight="1" x14ac:dyDescent="0.3">
      <c r="A215" s="48"/>
      <c r="B215" s="48"/>
      <c r="C215" s="48"/>
      <c r="D215" s="4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48"/>
    </row>
    <row r="216" spans="1:55" ht="14.25" customHeight="1" x14ac:dyDescent="0.3">
      <c r="A216" s="48"/>
      <c r="B216" s="48"/>
      <c r="C216" s="48"/>
      <c r="D216" s="4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48"/>
    </row>
    <row r="217" spans="1:55" ht="14.25" customHeight="1" x14ac:dyDescent="0.3">
      <c r="A217" s="48"/>
      <c r="B217" s="48"/>
      <c r="C217" s="48"/>
      <c r="D217" s="4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48"/>
    </row>
    <row r="218" spans="1:55" ht="14.25" customHeight="1" x14ac:dyDescent="0.3">
      <c r="A218" s="48"/>
      <c r="B218" s="48"/>
      <c r="C218" s="48"/>
      <c r="D218" s="4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48"/>
    </row>
    <row r="219" spans="1:55" ht="14.25" customHeight="1" x14ac:dyDescent="0.3">
      <c r="A219" s="48"/>
      <c r="B219" s="48"/>
      <c r="C219" s="48"/>
      <c r="D219" s="4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48"/>
    </row>
    <row r="220" spans="1:55" ht="14.25" customHeight="1" x14ac:dyDescent="0.3">
      <c r="A220" s="48"/>
      <c r="B220" s="48"/>
      <c r="C220" s="48"/>
      <c r="D220" s="4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48"/>
    </row>
    <row r="221" spans="1:55" ht="14.25" customHeight="1" x14ac:dyDescent="0.3">
      <c r="A221" s="48"/>
      <c r="B221" s="48"/>
      <c r="C221" s="48"/>
      <c r="D221" s="4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48"/>
    </row>
    <row r="222" spans="1:55" ht="14.25" customHeight="1" x14ac:dyDescent="0.3">
      <c r="A222" s="48"/>
      <c r="B222" s="48"/>
      <c r="C222" s="48"/>
      <c r="D222" s="4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48"/>
    </row>
    <row r="223" spans="1:55" ht="14.25" customHeight="1" x14ac:dyDescent="0.3">
      <c r="A223" s="48"/>
      <c r="B223" s="48"/>
      <c r="C223" s="48"/>
      <c r="D223" s="4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48"/>
    </row>
    <row r="224" spans="1:55" ht="14.25" customHeight="1" x14ac:dyDescent="0.3">
      <c r="A224" s="48"/>
      <c r="B224" s="48"/>
      <c r="C224" s="48"/>
      <c r="D224" s="4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48"/>
    </row>
    <row r="225" spans="1:55" ht="14.25" customHeight="1" x14ac:dyDescent="0.3">
      <c r="A225" s="48"/>
      <c r="B225" s="48"/>
      <c r="C225" s="48"/>
      <c r="D225" s="4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48"/>
    </row>
    <row r="226" spans="1:55" ht="14.25" customHeight="1" x14ac:dyDescent="0.3">
      <c r="A226" s="48"/>
      <c r="B226" s="48"/>
      <c r="C226" s="48"/>
      <c r="D226" s="4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48"/>
    </row>
    <row r="227" spans="1:55" ht="14.25" customHeight="1" x14ac:dyDescent="0.3">
      <c r="A227" s="48"/>
      <c r="B227" s="48"/>
      <c r="C227" s="48"/>
      <c r="D227" s="4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48"/>
    </row>
    <row r="228" spans="1:55" ht="14.25" customHeight="1" x14ac:dyDescent="0.3">
      <c r="A228" s="48"/>
      <c r="B228" s="48"/>
      <c r="C228" s="48"/>
      <c r="D228" s="4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48"/>
    </row>
    <row r="229" spans="1:55" ht="14.25" customHeight="1" x14ac:dyDescent="0.3">
      <c r="A229" s="48"/>
      <c r="B229" s="48"/>
      <c r="C229" s="48"/>
      <c r="D229" s="4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48"/>
    </row>
    <row r="230" spans="1:55" ht="14.25" customHeight="1" x14ac:dyDescent="0.3">
      <c r="A230" s="48"/>
      <c r="B230" s="48"/>
      <c r="C230" s="48"/>
      <c r="D230" s="4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48"/>
    </row>
    <row r="231" spans="1:55" ht="14.25" customHeight="1" x14ac:dyDescent="0.3">
      <c r="A231" s="48"/>
      <c r="B231" s="48"/>
      <c r="C231" s="48"/>
      <c r="D231" s="4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48"/>
    </row>
    <row r="232" spans="1:55" ht="14.25" customHeight="1" x14ac:dyDescent="0.3">
      <c r="A232" s="48"/>
      <c r="B232" s="48"/>
      <c r="C232" s="48"/>
      <c r="D232" s="4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48"/>
    </row>
    <row r="233" spans="1:55" ht="14.25" customHeight="1" x14ac:dyDescent="0.3">
      <c r="A233" s="48"/>
      <c r="B233" s="48"/>
      <c r="C233" s="48"/>
      <c r="D233" s="4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48"/>
    </row>
    <row r="234" spans="1:55" ht="14.25" customHeight="1" x14ac:dyDescent="0.3">
      <c r="A234" s="48"/>
      <c r="B234" s="48"/>
      <c r="C234" s="48"/>
      <c r="D234" s="4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48"/>
    </row>
    <row r="235" spans="1:55" ht="14.25" customHeight="1" x14ac:dyDescent="0.3">
      <c r="A235" s="48"/>
      <c r="B235" s="48"/>
      <c r="C235" s="48"/>
      <c r="D235" s="4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48"/>
    </row>
    <row r="236" spans="1:55" ht="14.25" customHeight="1" x14ac:dyDescent="0.3">
      <c r="A236" s="48"/>
      <c r="B236" s="48"/>
      <c r="C236" s="48"/>
      <c r="D236" s="4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48"/>
    </row>
    <row r="237" spans="1:55" ht="14.25" customHeight="1" x14ac:dyDescent="0.3">
      <c r="A237" s="48"/>
      <c r="B237" s="48"/>
      <c r="C237" s="48"/>
      <c r="D237" s="4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48"/>
    </row>
    <row r="238" spans="1:55" ht="14.25" customHeight="1" x14ac:dyDescent="0.3">
      <c r="A238" s="48"/>
      <c r="B238" s="48"/>
      <c r="C238" s="48"/>
      <c r="D238" s="4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48"/>
    </row>
    <row r="239" spans="1:55" ht="14.25" customHeight="1" x14ac:dyDescent="0.3">
      <c r="A239" s="48"/>
      <c r="B239" s="48"/>
      <c r="C239" s="48"/>
      <c r="D239" s="4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48"/>
    </row>
    <row r="240" spans="1:55" ht="14.25" customHeight="1" x14ac:dyDescent="0.3">
      <c r="A240" s="48"/>
      <c r="B240" s="48"/>
      <c r="C240" s="48"/>
      <c r="D240" s="4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48"/>
    </row>
    <row r="241" spans="1:55" ht="14.25" customHeight="1" x14ac:dyDescent="0.3">
      <c r="A241" s="48"/>
      <c r="B241" s="48"/>
      <c r="C241" s="48"/>
      <c r="D241" s="4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48"/>
    </row>
    <row r="242" spans="1:55" ht="14.25" customHeight="1" x14ac:dyDescent="0.3">
      <c r="A242" s="48"/>
      <c r="B242" s="48"/>
      <c r="C242" s="48"/>
      <c r="D242" s="4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48"/>
    </row>
    <row r="243" spans="1:55" ht="14.25" customHeight="1" x14ac:dyDescent="0.3">
      <c r="A243" s="48"/>
      <c r="B243" s="48"/>
      <c r="C243" s="48"/>
      <c r="D243" s="4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48"/>
    </row>
    <row r="244" spans="1:55" ht="14.25" customHeight="1" x14ac:dyDescent="0.3">
      <c r="A244" s="48"/>
      <c r="B244" s="48"/>
      <c r="C244" s="48"/>
      <c r="D244" s="4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48"/>
    </row>
    <row r="245" spans="1:55" ht="14.25" customHeight="1" x14ac:dyDescent="0.3">
      <c r="A245" s="48"/>
      <c r="B245" s="48"/>
      <c r="C245" s="48"/>
      <c r="D245" s="4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48"/>
    </row>
    <row r="246" spans="1:55" ht="14.25" customHeight="1" x14ac:dyDescent="0.3">
      <c r="A246" s="48"/>
      <c r="B246" s="48"/>
      <c r="C246" s="48"/>
      <c r="D246" s="4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48"/>
    </row>
    <row r="247" spans="1:55" ht="15.75" customHeight="1" x14ac:dyDescent="0.3"/>
    <row r="248" spans="1:55" ht="15.75" customHeight="1" x14ac:dyDescent="0.3"/>
    <row r="249" spans="1:55" ht="15.75" customHeight="1" x14ac:dyDescent="0.3"/>
    <row r="250" spans="1:55" ht="15.75" customHeight="1" x14ac:dyDescent="0.3"/>
    <row r="251" spans="1:55" ht="15.75" customHeight="1" x14ac:dyDescent="0.3"/>
    <row r="252" spans="1:55" ht="15.75" customHeight="1" x14ac:dyDescent="0.3"/>
    <row r="253" spans="1:55" ht="15.75" customHeight="1" x14ac:dyDescent="0.3"/>
    <row r="254" spans="1:55" ht="15.75" customHeight="1" x14ac:dyDescent="0.3"/>
    <row r="255" spans="1:55" ht="15.75" customHeight="1" x14ac:dyDescent="0.3"/>
    <row r="256" spans="1:5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997"/>
  <sheetViews>
    <sheetView zoomScaleNormal="100" workbookViewId="0">
      <pane xSplit="3" ySplit="7" topLeftCell="D182" activePane="bottomRight" state="frozen"/>
      <selection pane="topRight" activeCell="D1" sqref="D1"/>
      <selection pane="bottomLeft" activeCell="A8" sqref="A8"/>
      <selection pane="bottomRight" activeCell="F186" sqref="F186"/>
    </sheetView>
  </sheetViews>
  <sheetFormatPr defaultColWidth="14.44140625" defaultRowHeight="15" customHeight="1" x14ac:dyDescent="0.3"/>
  <cols>
    <col min="1" max="1" width="9.6640625" customWidth="1"/>
    <col min="2" max="2" width="4.6640625" customWidth="1"/>
    <col min="3" max="3" width="43" customWidth="1"/>
    <col min="4" max="4" width="27.109375" bestFit="1" customWidth="1"/>
    <col min="5" max="33" width="22.6640625" customWidth="1"/>
    <col min="47" max="48" width="15.109375" bestFit="1" customWidth="1"/>
    <col min="53" max="53" width="14.88671875" bestFit="1" customWidth="1"/>
  </cols>
  <sheetData>
    <row r="1" spans="1:53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53" ht="13.5" customHeight="1" x14ac:dyDescent="0.3">
      <c r="A2" s="1"/>
      <c r="B2" s="1"/>
      <c r="C2" s="122" t="s">
        <v>790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53" ht="13.5" customHeight="1" x14ac:dyDescent="0.3">
      <c r="A3" s="1"/>
      <c r="B3" s="1"/>
      <c r="C3" s="1" t="s">
        <v>791</v>
      </c>
      <c r="D3" s="299">
        <v>0.03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53" ht="13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53" ht="13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53" ht="13.5" customHeight="1" x14ac:dyDescent="0.3">
      <c r="A6" s="1"/>
      <c r="B6" s="1"/>
      <c r="C6" s="122" t="s">
        <v>792</v>
      </c>
      <c r="D6" s="1" t="s">
        <v>793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53" ht="13.5" customHeight="1" thickBot="1" x14ac:dyDescent="0.35">
      <c r="A7" s="91"/>
      <c r="B7" s="91"/>
      <c r="C7" s="123" t="s">
        <v>794</v>
      </c>
      <c r="D7" s="123">
        <v>2022</v>
      </c>
      <c r="E7" s="123">
        <f t="shared" ref="E7:L7" si="0">D7+1</f>
        <v>2023</v>
      </c>
      <c r="F7" s="123">
        <f t="shared" si="0"/>
        <v>2024</v>
      </c>
      <c r="G7" s="123">
        <f t="shared" si="0"/>
        <v>2025</v>
      </c>
      <c r="H7" s="123">
        <f t="shared" si="0"/>
        <v>2026</v>
      </c>
      <c r="I7" s="123">
        <f t="shared" si="0"/>
        <v>2027</v>
      </c>
      <c r="J7" s="123">
        <f t="shared" si="0"/>
        <v>2028</v>
      </c>
      <c r="K7" s="123">
        <f t="shared" si="0"/>
        <v>2029</v>
      </c>
      <c r="L7" s="123">
        <f t="shared" si="0"/>
        <v>2030</v>
      </c>
      <c r="M7" s="123">
        <f t="shared" ref="M7" si="1">L7+1</f>
        <v>2031</v>
      </c>
      <c r="N7" s="123">
        <f t="shared" ref="N7" si="2">M7+1</f>
        <v>2032</v>
      </c>
      <c r="O7" s="123">
        <f t="shared" ref="O7" si="3">N7+1</f>
        <v>2033</v>
      </c>
      <c r="P7" s="123">
        <f t="shared" ref="P7" si="4">O7+1</f>
        <v>2034</v>
      </c>
      <c r="Q7" s="123">
        <f t="shared" ref="Q7" si="5">P7+1</f>
        <v>2035</v>
      </c>
      <c r="R7" s="123">
        <f t="shared" ref="R7" si="6">Q7+1</f>
        <v>2036</v>
      </c>
      <c r="S7" s="123">
        <f t="shared" ref="S7" si="7">R7+1</f>
        <v>2037</v>
      </c>
      <c r="T7" s="123">
        <f t="shared" ref="T7" si="8">S7+1</f>
        <v>2038</v>
      </c>
      <c r="U7" s="123">
        <f t="shared" ref="U7" si="9">T7+1</f>
        <v>2039</v>
      </c>
      <c r="V7" s="123">
        <f t="shared" ref="V7" si="10">U7+1</f>
        <v>2040</v>
      </c>
      <c r="W7" s="123">
        <f t="shared" ref="W7" si="11">V7+1</f>
        <v>2041</v>
      </c>
      <c r="X7" s="123">
        <f t="shared" ref="X7" si="12">W7+1</f>
        <v>2042</v>
      </c>
      <c r="Y7" s="123">
        <f t="shared" ref="Y7" si="13">X7+1</f>
        <v>2043</v>
      </c>
      <c r="Z7" s="123">
        <f t="shared" ref="Z7" si="14">Y7+1</f>
        <v>2044</v>
      </c>
      <c r="AA7" s="123">
        <f t="shared" ref="AA7" si="15">Z7+1</f>
        <v>2045</v>
      </c>
      <c r="AB7" s="123">
        <f t="shared" ref="AB7" si="16">AA7+1</f>
        <v>2046</v>
      </c>
      <c r="AC7" s="123">
        <f t="shared" ref="AC7" si="17">AB7+1</f>
        <v>2047</v>
      </c>
      <c r="AD7" s="123">
        <f t="shared" ref="AD7" si="18">AC7+1</f>
        <v>2048</v>
      </c>
      <c r="AE7" s="123">
        <f t="shared" ref="AE7" si="19">AD7+1</f>
        <v>2049</v>
      </c>
      <c r="AF7" s="123">
        <f t="shared" ref="AF7" si="20">AE7+1</f>
        <v>2050</v>
      </c>
      <c r="AG7" s="123">
        <f t="shared" ref="AG7" si="21">AF7+1</f>
        <v>2051</v>
      </c>
      <c r="AH7" s="123">
        <f t="shared" ref="AH7" si="22">AG7+1</f>
        <v>2052</v>
      </c>
      <c r="AI7" s="123">
        <f t="shared" ref="AI7" si="23">AH7+1</f>
        <v>2053</v>
      </c>
      <c r="AJ7" s="123">
        <f t="shared" ref="AJ7" si="24">AI7+1</f>
        <v>2054</v>
      </c>
      <c r="AK7" s="123">
        <f t="shared" ref="AK7" si="25">AJ7+1</f>
        <v>2055</v>
      </c>
      <c r="AL7" s="123">
        <f t="shared" ref="AL7" si="26">AK7+1</f>
        <v>2056</v>
      </c>
      <c r="AM7" s="123">
        <f t="shared" ref="AM7" si="27">AL7+1</f>
        <v>2057</v>
      </c>
      <c r="AN7" s="123">
        <f t="shared" ref="AN7" si="28">AM7+1</f>
        <v>2058</v>
      </c>
      <c r="AO7" s="123">
        <f t="shared" ref="AO7" si="29">AN7+1</f>
        <v>2059</v>
      </c>
      <c r="AP7" s="123">
        <f t="shared" ref="AP7" si="30">AO7+1</f>
        <v>2060</v>
      </c>
      <c r="AQ7" s="123">
        <f t="shared" ref="AQ7" si="31">AP7+1</f>
        <v>2061</v>
      </c>
      <c r="AR7" s="123">
        <f t="shared" ref="AR7" si="32">AQ7+1</f>
        <v>2062</v>
      </c>
      <c r="AS7" s="123">
        <f t="shared" ref="AS7" si="33">AR7+1</f>
        <v>2063</v>
      </c>
      <c r="AT7" s="123">
        <f t="shared" ref="AT7" si="34">AS7+1</f>
        <v>2064</v>
      </c>
      <c r="AU7" s="123">
        <f t="shared" ref="AU7" si="35">AT7+1</f>
        <v>2065</v>
      </c>
      <c r="AV7" s="123">
        <f t="shared" ref="AV7" si="36">AU7+1</f>
        <v>2066</v>
      </c>
      <c r="AW7" s="123">
        <f t="shared" ref="AW7" si="37">AV7+1</f>
        <v>2067</v>
      </c>
      <c r="AX7" s="123">
        <f t="shared" ref="AX7" si="38">AW7+1</f>
        <v>2068</v>
      </c>
      <c r="AY7" s="123">
        <f t="shared" ref="AY7" si="39">AX7+1</f>
        <v>2069</v>
      </c>
      <c r="AZ7" s="123">
        <f t="shared" ref="AZ7" si="40">AY7+1</f>
        <v>2070</v>
      </c>
      <c r="BA7" s="123">
        <f t="shared" ref="BA7" si="41">AZ7+1</f>
        <v>2071</v>
      </c>
    </row>
    <row r="8" spans="1:53" ht="13.5" hidden="1" customHeight="1" x14ac:dyDescent="0.3">
      <c r="A8" s="124"/>
      <c r="B8" s="124"/>
      <c r="C8" s="124" t="s">
        <v>795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</row>
    <row r="9" spans="1:53" ht="13.5" hidden="1" customHeight="1" x14ac:dyDescent="0.3">
      <c r="A9" s="124" t="s">
        <v>796</v>
      </c>
      <c r="B9" s="124"/>
      <c r="C9" s="124" t="s">
        <v>797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</row>
    <row r="10" spans="1:53" ht="13.5" hidden="1" customHeight="1" x14ac:dyDescent="0.3">
      <c r="A10" s="124" t="s">
        <v>796</v>
      </c>
      <c r="B10" s="124"/>
      <c r="C10" s="124" t="s">
        <v>798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</row>
    <row r="11" spans="1:53" ht="13.5" hidden="1" customHeight="1" x14ac:dyDescent="0.3">
      <c r="A11" s="1" t="s">
        <v>796</v>
      </c>
      <c r="B11" s="125"/>
      <c r="C11" s="1" t="s">
        <v>799</v>
      </c>
      <c r="D11" s="126"/>
      <c r="E11" s="127"/>
      <c r="F11" s="127"/>
      <c r="G11" s="127"/>
      <c r="H11" s="127"/>
      <c r="I11" s="127"/>
      <c r="J11" s="127"/>
      <c r="K11" s="127"/>
      <c r="L11" s="12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53" ht="13.5" customHeight="1" x14ac:dyDescent="0.3">
      <c r="A12" s="1" t="s">
        <v>800</v>
      </c>
      <c r="B12" s="125" t="s">
        <v>801</v>
      </c>
      <c r="C12" s="1" t="s">
        <v>802</v>
      </c>
      <c r="D12" s="128">
        <v>3.7499999999999999E-2</v>
      </c>
      <c r="E12" s="128">
        <f t="shared" ref="E12:L12" si="42">D12</f>
        <v>3.7499999999999999E-2</v>
      </c>
      <c r="F12" s="128">
        <f t="shared" si="42"/>
        <v>3.7499999999999999E-2</v>
      </c>
      <c r="G12" s="128">
        <f t="shared" si="42"/>
        <v>3.7499999999999999E-2</v>
      </c>
      <c r="H12" s="128">
        <f t="shared" si="42"/>
        <v>3.7499999999999999E-2</v>
      </c>
      <c r="I12" s="128">
        <f t="shared" si="42"/>
        <v>3.7499999999999999E-2</v>
      </c>
      <c r="J12" s="128">
        <f t="shared" si="42"/>
        <v>3.7499999999999999E-2</v>
      </c>
      <c r="K12" s="128">
        <f t="shared" si="42"/>
        <v>3.7499999999999999E-2</v>
      </c>
      <c r="L12" s="128">
        <f t="shared" si="42"/>
        <v>3.7499999999999999E-2</v>
      </c>
      <c r="M12" s="128">
        <f t="shared" ref="M12:M13" si="43">L12</f>
        <v>3.7499999999999999E-2</v>
      </c>
      <c r="N12" s="128">
        <f t="shared" ref="N12:N13" si="44">M12</f>
        <v>3.7499999999999999E-2</v>
      </c>
      <c r="O12" s="128">
        <f t="shared" ref="O12:O13" si="45">N12</f>
        <v>3.7499999999999999E-2</v>
      </c>
      <c r="P12" s="128">
        <f t="shared" ref="P12:P13" si="46">O12</f>
        <v>3.7499999999999999E-2</v>
      </c>
      <c r="Q12" s="128">
        <f t="shared" ref="Q12:Q13" si="47">P12</f>
        <v>3.7499999999999999E-2</v>
      </c>
      <c r="R12" s="128">
        <f t="shared" ref="R12:R13" si="48">Q12</f>
        <v>3.7499999999999999E-2</v>
      </c>
      <c r="S12" s="128">
        <f t="shared" ref="S12:S13" si="49">R12</f>
        <v>3.7499999999999999E-2</v>
      </c>
      <c r="T12" s="128">
        <f t="shared" ref="T12:T13" si="50">S12</f>
        <v>3.7499999999999999E-2</v>
      </c>
      <c r="U12" s="128">
        <f t="shared" ref="U12:U13" si="51">T12</f>
        <v>3.7499999999999999E-2</v>
      </c>
      <c r="V12" s="128">
        <f t="shared" ref="V12:V13" si="52">U12</f>
        <v>3.7499999999999999E-2</v>
      </c>
      <c r="W12" s="128">
        <f t="shared" ref="W12:W13" si="53">V12</f>
        <v>3.7499999999999999E-2</v>
      </c>
      <c r="X12" s="128">
        <f t="shared" ref="X12:X13" si="54">W12</f>
        <v>3.7499999999999999E-2</v>
      </c>
      <c r="Y12" s="128">
        <f t="shared" ref="Y12:Y13" si="55">X12</f>
        <v>3.7499999999999999E-2</v>
      </c>
      <c r="Z12" s="128">
        <f t="shared" ref="Z12:Z13" si="56">Y12</f>
        <v>3.7499999999999999E-2</v>
      </c>
      <c r="AA12" s="128">
        <f t="shared" ref="AA12:AA13" si="57">Z12</f>
        <v>3.7499999999999999E-2</v>
      </c>
      <c r="AB12" s="128">
        <f t="shared" ref="AB12:AB13" si="58">AA12</f>
        <v>3.7499999999999999E-2</v>
      </c>
      <c r="AC12" s="128">
        <f t="shared" ref="AC12:AC13" si="59">AB12</f>
        <v>3.7499999999999999E-2</v>
      </c>
      <c r="AD12" s="128">
        <f t="shared" ref="AD12:AD13" si="60">AC12</f>
        <v>3.7499999999999999E-2</v>
      </c>
      <c r="AE12" s="128">
        <f t="shared" ref="AE12:AE13" si="61">AD12</f>
        <v>3.7499999999999999E-2</v>
      </c>
      <c r="AF12" s="128">
        <f t="shared" ref="AF12:AF13" si="62">AE12</f>
        <v>3.7499999999999999E-2</v>
      </c>
      <c r="AG12" s="128">
        <f t="shared" ref="AG12:AG13" si="63">AF12</f>
        <v>3.7499999999999999E-2</v>
      </c>
      <c r="AH12" s="128">
        <f t="shared" ref="AH12:AH13" si="64">AG12</f>
        <v>3.7499999999999999E-2</v>
      </c>
      <c r="AI12" s="128">
        <f t="shared" ref="AI12:AI13" si="65">AH12</f>
        <v>3.7499999999999999E-2</v>
      </c>
      <c r="AJ12" s="128">
        <f t="shared" ref="AJ12:AJ13" si="66">AI12</f>
        <v>3.7499999999999999E-2</v>
      </c>
      <c r="AK12" s="128">
        <f t="shared" ref="AK12:AK13" si="67">AJ12</f>
        <v>3.7499999999999999E-2</v>
      </c>
      <c r="AL12" s="128">
        <f t="shared" ref="AL12:AL13" si="68">AK12</f>
        <v>3.7499999999999999E-2</v>
      </c>
      <c r="AM12" s="128">
        <f t="shared" ref="AM12:AM13" si="69">AL12</f>
        <v>3.7499999999999999E-2</v>
      </c>
      <c r="AN12" s="128">
        <f t="shared" ref="AN12:AN13" si="70">AM12</f>
        <v>3.7499999999999999E-2</v>
      </c>
      <c r="AO12" s="128">
        <f t="shared" ref="AO12:AO13" si="71">AN12</f>
        <v>3.7499999999999999E-2</v>
      </c>
      <c r="AP12" s="128">
        <f t="shared" ref="AP12:AP13" si="72">AO12</f>
        <v>3.7499999999999999E-2</v>
      </c>
      <c r="AQ12" s="128">
        <f t="shared" ref="AQ12:AQ13" si="73">AP12</f>
        <v>3.7499999999999999E-2</v>
      </c>
      <c r="AR12" s="128">
        <f t="shared" ref="AR12:AR13" si="74">AQ12</f>
        <v>3.7499999999999999E-2</v>
      </c>
      <c r="AS12" s="128">
        <f t="shared" ref="AS12:AS13" si="75">AR12</f>
        <v>3.7499999999999999E-2</v>
      </c>
      <c r="AT12" s="128">
        <f t="shared" ref="AT12:AT13" si="76">AS12</f>
        <v>3.7499999999999999E-2</v>
      </c>
      <c r="AU12" s="128">
        <f t="shared" ref="AU12:AU13" si="77">AT12</f>
        <v>3.7499999999999999E-2</v>
      </c>
      <c r="AV12" s="128">
        <f t="shared" ref="AV12:AV13" si="78">AU12</f>
        <v>3.7499999999999999E-2</v>
      </c>
      <c r="AW12" s="128">
        <f t="shared" ref="AW12:AW13" si="79">AV12</f>
        <v>3.7499999999999999E-2</v>
      </c>
      <c r="AX12" s="128">
        <f t="shared" ref="AX12:AX13" si="80">AW12</f>
        <v>3.7499999999999999E-2</v>
      </c>
      <c r="AY12" s="128">
        <f t="shared" ref="AY12:AY13" si="81">AX12</f>
        <v>3.7499999999999999E-2</v>
      </c>
      <c r="AZ12" s="128">
        <f t="shared" ref="AZ12:AZ13" si="82">AY12</f>
        <v>3.7499999999999999E-2</v>
      </c>
      <c r="BA12" s="128">
        <f t="shared" ref="BA12:BA13" si="83">AZ12</f>
        <v>3.7499999999999999E-2</v>
      </c>
    </row>
    <row r="13" spans="1:53" ht="13.5" customHeight="1" x14ac:dyDescent="0.3">
      <c r="A13" s="1" t="s">
        <v>796</v>
      </c>
      <c r="B13" s="125" t="s">
        <v>801</v>
      </c>
      <c r="C13" s="1" t="s">
        <v>803</v>
      </c>
      <c r="D13" s="127">
        <v>39</v>
      </c>
      <c r="E13" s="127">
        <f t="shared" ref="E13:L13" si="84">D13</f>
        <v>39</v>
      </c>
      <c r="F13" s="127">
        <f t="shared" si="84"/>
        <v>39</v>
      </c>
      <c r="G13" s="127">
        <f t="shared" si="84"/>
        <v>39</v>
      </c>
      <c r="H13" s="127">
        <f t="shared" si="84"/>
        <v>39</v>
      </c>
      <c r="I13" s="127">
        <f t="shared" si="84"/>
        <v>39</v>
      </c>
      <c r="J13" s="127">
        <f t="shared" si="84"/>
        <v>39</v>
      </c>
      <c r="K13" s="127">
        <f t="shared" si="84"/>
        <v>39</v>
      </c>
      <c r="L13" s="127">
        <f t="shared" si="84"/>
        <v>39</v>
      </c>
      <c r="M13" s="127">
        <f t="shared" si="43"/>
        <v>39</v>
      </c>
      <c r="N13" s="127">
        <f t="shared" si="44"/>
        <v>39</v>
      </c>
      <c r="O13" s="127">
        <f t="shared" si="45"/>
        <v>39</v>
      </c>
      <c r="P13" s="127">
        <f t="shared" si="46"/>
        <v>39</v>
      </c>
      <c r="Q13" s="127">
        <f t="shared" si="47"/>
        <v>39</v>
      </c>
      <c r="R13" s="127">
        <f t="shared" si="48"/>
        <v>39</v>
      </c>
      <c r="S13" s="127">
        <f t="shared" si="49"/>
        <v>39</v>
      </c>
      <c r="T13" s="127">
        <f t="shared" si="50"/>
        <v>39</v>
      </c>
      <c r="U13" s="127">
        <f t="shared" si="51"/>
        <v>39</v>
      </c>
      <c r="V13" s="127">
        <f t="shared" si="52"/>
        <v>39</v>
      </c>
      <c r="W13" s="127">
        <f t="shared" si="53"/>
        <v>39</v>
      </c>
      <c r="X13" s="127">
        <f t="shared" si="54"/>
        <v>39</v>
      </c>
      <c r="Y13" s="127">
        <f t="shared" si="55"/>
        <v>39</v>
      </c>
      <c r="Z13" s="127">
        <f t="shared" si="56"/>
        <v>39</v>
      </c>
      <c r="AA13" s="127">
        <f t="shared" si="57"/>
        <v>39</v>
      </c>
      <c r="AB13" s="127">
        <f t="shared" si="58"/>
        <v>39</v>
      </c>
      <c r="AC13" s="127">
        <f t="shared" si="59"/>
        <v>39</v>
      </c>
      <c r="AD13" s="127">
        <f t="shared" si="60"/>
        <v>39</v>
      </c>
      <c r="AE13" s="127">
        <f t="shared" si="61"/>
        <v>39</v>
      </c>
      <c r="AF13" s="127">
        <f t="shared" si="62"/>
        <v>39</v>
      </c>
      <c r="AG13" s="127">
        <f t="shared" si="63"/>
        <v>39</v>
      </c>
      <c r="AH13" s="127">
        <f t="shared" si="64"/>
        <v>39</v>
      </c>
      <c r="AI13" s="127">
        <f t="shared" si="65"/>
        <v>39</v>
      </c>
      <c r="AJ13" s="127">
        <f t="shared" si="66"/>
        <v>39</v>
      </c>
      <c r="AK13" s="127">
        <f t="shared" si="67"/>
        <v>39</v>
      </c>
      <c r="AL13" s="127">
        <f t="shared" si="68"/>
        <v>39</v>
      </c>
      <c r="AM13" s="127">
        <f t="shared" si="69"/>
        <v>39</v>
      </c>
      <c r="AN13" s="127">
        <f t="shared" si="70"/>
        <v>39</v>
      </c>
      <c r="AO13" s="127">
        <f t="shared" si="71"/>
        <v>39</v>
      </c>
      <c r="AP13" s="127">
        <f t="shared" si="72"/>
        <v>39</v>
      </c>
      <c r="AQ13" s="127">
        <f t="shared" si="73"/>
        <v>39</v>
      </c>
      <c r="AR13" s="127">
        <f t="shared" si="74"/>
        <v>39</v>
      </c>
      <c r="AS13" s="127">
        <f t="shared" si="75"/>
        <v>39</v>
      </c>
      <c r="AT13" s="127">
        <f t="shared" si="76"/>
        <v>39</v>
      </c>
      <c r="AU13" s="127">
        <f t="shared" si="77"/>
        <v>39</v>
      </c>
      <c r="AV13" s="127">
        <f t="shared" si="78"/>
        <v>39</v>
      </c>
      <c r="AW13" s="127">
        <f t="shared" si="79"/>
        <v>39</v>
      </c>
      <c r="AX13" s="127">
        <f t="shared" si="80"/>
        <v>39</v>
      </c>
      <c r="AY13" s="127">
        <f t="shared" si="81"/>
        <v>39</v>
      </c>
      <c r="AZ13" s="127">
        <f t="shared" si="82"/>
        <v>39</v>
      </c>
      <c r="BA13" s="127">
        <f t="shared" si="83"/>
        <v>39</v>
      </c>
    </row>
    <row r="14" spans="1:53" ht="13.5" customHeight="1" x14ac:dyDescent="0.3">
      <c r="A14" s="1" t="s">
        <v>800</v>
      </c>
      <c r="B14" s="125" t="s">
        <v>801</v>
      </c>
      <c r="C14" s="1" t="s">
        <v>804</v>
      </c>
      <c r="D14" s="173">
        <v>2.4E-2</v>
      </c>
      <c r="E14" s="127">
        <f t="shared" ref="E14:L14" si="85">+D14</f>
        <v>2.4E-2</v>
      </c>
      <c r="F14" s="127">
        <f t="shared" si="85"/>
        <v>2.4E-2</v>
      </c>
      <c r="G14" s="127">
        <f t="shared" si="85"/>
        <v>2.4E-2</v>
      </c>
      <c r="H14" s="127">
        <f t="shared" si="85"/>
        <v>2.4E-2</v>
      </c>
      <c r="I14" s="127">
        <f t="shared" si="85"/>
        <v>2.4E-2</v>
      </c>
      <c r="J14" s="127">
        <f t="shared" si="85"/>
        <v>2.4E-2</v>
      </c>
      <c r="K14" s="127">
        <f t="shared" si="85"/>
        <v>2.4E-2</v>
      </c>
      <c r="L14" s="127">
        <f t="shared" si="85"/>
        <v>2.4E-2</v>
      </c>
      <c r="M14" s="127">
        <f t="shared" ref="M14" si="86">+L14</f>
        <v>2.4E-2</v>
      </c>
      <c r="N14" s="127">
        <f t="shared" ref="N14" si="87">+M14</f>
        <v>2.4E-2</v>
      </c>
      <c r="O14" s="127">
        <f t="shared" ref="O14" si="88">+N14</f>
        <v>2.4E-2</v>
      </c>
      <c r="P14" s="127">
        <f t="shared" ref="P14" si="89">+O14</f>
        <v>2.4E-2</v>
      </c>
      <c r="Q14" s="127">
        <f t="shared" ref="Q14" si="90">+P14</f>
        <v>2.4E-2</v>
      </c>
      <c r="R14" s="127">
        <f t="shared" ref="R14" si="91">+Q14</f>
        <v>2.4E-2</v>
      </c>
      <c r="S14" s="127">
        <f t="shared" ref="S14" si="92">+R14</f>
        <v>2.4E-2</v>
      </c>
      <c r="T14" s="127">
        <f t="shared" ref="T14" si="93">+S14</f>
        <v>2.4E-2</v>
      </c>
      <c r="U14" s="127">
        <f t="shared" ref="U14" si="94">+T14</f>
        <v>2.4E-2</v>
      </c>
      <c r="V14" s="127">
        <f t="shared" ref="V14" si="95">+U14</f>
        <v>2.4E-2</v>
      </c>
      <c r="W14" s="127">
        <f t="shared" ref="W14" si="96">+V14</f>
        <v>2.4E-2</v>
      </c>
      <c r="X14" s="127">
        <f t="shared" ref="X14" si="97">+W14</f>
        <v>2.4E-2</v>
      </c>
      <c r="Y14" s="127">
        <f t="shared" ref="Y14" si="98">+X14</f>
        <v>2.4E-2</v>
      </c>
      <c r="Z14" s="127">
        <f t="shared" ref="Z14" si="99">+Y14</f>
        <v>2.4E-2</v>
      </c>
      <c r="AA14" s="127">
        <f t="shared" ref="AA14" si="100">+Z14</f>
        <v>2.4E-2</v>
      </c>
      <c r="AB14" s="127">
        <f t="shared" ref="AB14" si="101">+AA14</f>
        <v>2.4E-2</v>
      </c>
      <c r="AC14" s="127">
        <f t="shared" ref="AC14" si="102">+AB14</f>
        <v>2.4E-2</v>
      </c>
      <c r="AD14" s="127">
        <f t="shared" ref="AD14" si="103">+AC14</f>
        <v>2.4E-2</v>
      </c>
      <c r="AE14" s="127">
        <f t="shared" ref="AE14" si="104">+AD14</f>
        <v>2.4E-2</v>
      </c>
      <c r="AF14" s="127">
        <f t="shared" ref="AF14" si="105">+AE14</f>
        <v>2.4E-2</v>
      </c>
      <c r="AG14" s="127">
        <f t="shared" ref="AG14" si="106">+AF14</f>
        <v>2.4E-2</v>
      </c>
      <c r="AH14" s="127">
        <f t="shared" ref="AH14" si="107">+AG14</f>
        <v>2.4E-2</v>
      </c>
      <c r="AI14" s="127">
        <f t="shared" ref="AI14" si="108">+AH14</f>
        <v>2.4E-2</v>
      </c>
      <c r="AJ14" s="127">
        <f t="shared" ref="AJ14" si="109">+AI14</f>
        <v>2.4E-2</v>
      </c>
      <c r="AK14" s="127">
        <f t="shared" ref="AK14" si="110">+AJ14</f>
        <v>2.4E-2</v>
      </c>
      <c r="AL14" s="127">
        <f t="shared" ref="AL14" si="111">+AK14</f>
        <v>2.4E-2</v>
      </c>
      <c r="AM14" s="127">
        <f t="shared" ref="AM14" si="112">+AL14</f>
        <v>2.4E-2</v>
      </c>
      <c r="AN14" s="127">
        <f t="shared" ref="AN14" si="113">+AM14</f>
        <v>2.4E-2</v>
      </c>
      <c r="AO14" s="127">
        <f t="shared" ref="AO14" si="114">+AN14</f>
        <v>2.4E-2</v>
      </c>
      <c r="AP14" s="127">
        <f t="shared" ref="AP14" si="115">+AO14</f>
        <v>2.4E-2</v>
      </c>
      <c r="AQ14" s="127">
        <f t="shared" ref="AQ14" si="116">+AP14</f>
        <v>2.4E-2</v>
      </c>
      <c r="AR14" s="127">
        <f t="shared" ref="AR14" si="117">+AQ14</f>
        <v>2.4E-2</v>
      </c>
      <c r="AS14" s="127">
        <f t="shared" ref="AS14" si="118">+AR14</f>
        <v>2.4E-2</v>
      </c>
      <c r="AT14" s="127">
        <f t="shared" ref="AT14" si="119">+AS14</f>
        <v>2.4E-2</v>
      </c>
      <c r="AU14" s="127">
        <f t="shared" ref="AU14" si="120">+AT14</f>
        <v>2.4E-2</v>
      </c>
      <c r="AV14" s="127">
        <f t="shared" ref="AV14" si="121">+AU14</f>
        <v>2.4E-2</v>
      </c>
      <c r="AW14" s="127">
        <f t="shared" ref="AW14" si="122">+AV14</f>
        <v>2.4E-2</v>
      </c>
      <c r="AX14" s="127">
        <f t="shared" ref="AX14" si="123">+AW14</f>
        <v>2.4E-2</v>
      </c>
      <c r="AY14" s="127">
        <f t="shared" ref="AY14" si="124">+AX14</f>
        <v>2.4E-2</v>
      </c>
      <c r="AZ14" s="127">
        <f t="shared" ref="AZ14" si="125">+AY14</f>
        <v>2.4E-2</v>
      </c>
      <c r="BA14" s="127">
        <f t="shared" ref="BA14" si="126">+AZ14</f>
        <v>2.4E-2</v>
      </c>
    </row>
    <row r="15" spans="1:53" ht="13.5" hidden="1" customHeight="1" x14ac:dyDescent="0.3">
      <c r="A15" s="124" t="s">
        <v>800</v>
      </c>
      <c r="B15" s="129" t="s">
        <v>801</v>
      </c>
      <c r="C15" s="124" t="s">
        <v>805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</row>
    <row r="16" spans="1:53" ht="13.5" hidden="1" customHeight="1" x14ac:dyDescent="0.3">
      <c r="A16" s="124" t="s">
        <v>800</v>
      </c>
      <c r="B16" s="129" t="s">
        <v>801</v>
      </c>
      <c r="C16" s="124" t="s">
        <v>806</v>
      </c>
      <c r="D16" s="131"/>
      <c r="E16" s="131"/>
      <c r="F16" s="131"/>
      <c r="G16" s="131"/>
      <c r="H16" s="131"/>
      <c r="I16" s="131"/>
      <c r="J16" s="131"/>
      <c r="K16" s="131"/>
      <c r="L16" s="131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</row>
    <row r="17" spans="1:53" ht="13.5" hidden="1" customHeight="1" x14ac:dyDescent="0.3">
      <c r="A17" s="124" t="s">
        <v>800</v>
      </c>
      <c r="B17" s="129" t="s">
        <v>801</v>
      </c>
      <c r="C17" s="124" t="s">
        <v>807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</row>
    <row r="18" spans="1:53" ht="13.5" hidden="1" customHeight="1" x14ac:dyDescent="0.3">
      <c r="A18" s="124" t="s">
        <v>796</v>
      </c>
      <c r="B18" s="129" t="s">
        <v>801</v>
      </c>
      <c r="C18" s="124" t="s">
        <v>808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</row>
    <row r="19" spans="1:53" ht="13.5" hidden="1" customHeight="1" x14ac:dyDescent="0.3">
      <c r="A19" s="124" t="s">
        <v>796</v>
      </c>
      <c r="B19" s="129" t="s">
        <v>801</v>
      </c>
      <c r="C19" s="124" t="s">
        <v>809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</row>
    <row r="20" spans="1:53" ht="13.5" hidden="1" customHeight="1" x14ac:dyDescent="0.3">
      <c r="A20" s="124" t="s">
        <v>796</v>
      </c>
      <c r="B20" s="129" t="s">
        <v>801</v>
      </c>
      <c r="C20" s="124" t="s">
        <v>803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</row>
    <row r="21" spans="1:53" ht="13.5" hidden="1" customHeight="1" x14ac:dyDescent="0.3">
      <c r="A21" s="124" t="s">
        <v>800</v>
      </c>
      <c r="B21" s="129" t="s">
        <v>801</v>
      </c>
      <c r="C21" s="124" t="s">
        <v>804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</row>
    <row r="22" spans="1:53" ht="13.5" hidden="1" customHeight="1" x14ac:dyDescent="0.3">
      <c r="A22" s="124"/>
      <c r="B22" s="124" t="s">
        <v>810</v>
      </c>
      <c r="C22" s="124" t="s">
        <v>811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</row>
    <row r="23" spans="1:53" ht="13.5" customHeight="1" x14ac:dyDescent="0.3">
      <c r="A23" s="1"/>
      <c r="B23" s="1"/>
      <c r="C23" s="1"/>
      <c r="D23" s="91"/>
      <c r="E23" s="91"/>
      <c r="F23" s="91"/>
      <c r="G23" s="91"/>
      <c r="H23" s="91"/>
      <c r="I23" s="9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53" ht="13.5" customHeight="1" x14ac:dyDescent="0.3">
      <c r="A24" s="1"/>
      <c r="B24" s="1"/>
      <c r="C24" s="122" t="s">
        <v>812</v>
      </c>
      <c r="D24" s="1" t="s">
        <v>813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53" ht="13.5" customHeight="1" thickBot="1" x14ac:dyDescent="0.35">
      <c r="A25" s="1"/>
      <c r="B25" s="1"/>
      <c r="C25" s="123" t="s">
        <v>794</v>
      </c>
      <c r="D25" s="123">
        <v>2022</v>
      </c>
      <c r="E25" s="123">
        <f t="shared" ref="E25:L25" si="127">D25+1</f>
        <v>2023</v>
      </c>
      <c r="F25" s="123">
        <f t="shared" si="127"/>
        <v>2024</v>
      </c>
      <c r="G25" s="123">
        <f t="shared" si="127"/>
        <v>2025</v>
      </c>
      <c r="H25" s="123">
        <f t="shared" si="127"/>
        <v>2026</v>
      </c>
      <c r="I25" s="123">
        <f t="shared" si="127"/>
        <v>2027</v>
      </c>
      <c r="J25" s="123">
        <f t="shared" si="127"/>
        <v>2028</v>
      </c>
      <c r="K25" s="123">
        <f t="shared" si="127"/>
        <v>2029</v>
      </c>
      <c r="L25" s="123">
        <f t="shared" si="127"/>
        <v>2030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53" ht="13.5" hidden="1" customHeight="1" x14ac:dyDescent="0.3">
      <c r="A26" s="124"/>
      <c r="B26" s="124"/>
      <c r="C26" s="124" t="s">
        <v>795</v>
      </c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</row>
    <row r="27" spans="1:53" ht="13.5" hidden="1" customHeight="1" x14ac:dyDescent="0.3">
      <c r="A27" s="124" t="s">
        <v>796</v>
      </c>
      <c r="B27" s="124"/>
      <c r="C27" s="124" t="s">
        <v>797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</row>
    <row r="28" spans="1:53" ht="13.5" hidden="1" customHeight="1" x14ac:dyDescent="0.3">
      <c r="A28" s="124" t="s">
        <v>796</v>
      </c>
      <c r="B28" s="124"/>
      <c r="C28" s="124" t="s">
        <v>798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</row>
    <row r="29" spans="1:53" ht="13.5" hidden="1" customHeight="1" x14ac:dyDescent="0.3">
      <c r="A29" s="1" t="s">
        <v>796</v>
      </c>
      <c r="B29" s="125"/>
      <c r="C29" s="1" t="s">
        <v>799</v>
      </c>
      <c r="D29" s="13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53" ht="13.5" customHeight="1" x14ac:dyDescent="0.3">
      <c r="A30" s="1" t="s">
        <v>800</v>
      </c>
      <c r="B30" s="125" t="s">
        <v>801</v>
      </c>
      <c r="C30" s="1" t="s">
        <v>802</v>
      </c>
      <c r="D30" s="286">
        <v>0.03</v>
      </c>
      <c r="E30" s="286">
        <v>0.03</v>
      </c>
      <c r="F30" s="286">
        <v>0.03</v>
      </c>
      <c r="G30" s="286">
        <v>0.03</v>
      </c>
      <c r="H30" s="286">
        <v>0.05</v>
      </c>
      <c r="I30" s="286">
        <v>0.05</v>
      </c>
      <c r="J30" s="286">
        <v>0.05</v>
      </c>
      <c r="K30" s="286">
        <v>0.05</v>
      </c>
      <c r="L30" s="286">
        <v>0.05</v>
      </c>
      <c r="M30" s="286">
        <v>0.05</v>
      </c>
      <c r="N30" s="286">
        <v>0.05</v>
      </c>
      <c r="O30" s="286">
        <v>0.05</v>
      </c>
      <c r="P30" s="286">
        <v>0.05</v>
      </c>
      <c r="Q30" s="286">
        <v>0.05</v>
      </c>
      <c r="R30" s="286">
        <v>0.05</v>
      </c>
      <c r="S30" s="286">
        <v>0.05</v>
      </c>
      <c r="T30" s="286">
        <v>0.05</v>
      </c>
      <c r="U30" s="286">
        <v>0.05</v>
      </c>
      <c r="V30" s="286">
        <v>0.05</v>
      </c>
      <c r="W30" s="286">
        <v>0.05</v>
      </c>
      <c r="X30" s="286">
        <v>0.05</v>
      </c>
      <c r="Y30" s="286">
        <v>0.05</v>
      </c>
      <c r="Z30" s="286">
        <v>0.05</v>
      </c>
      <c r="AA30" s="286">
        <v>0.05</v>
      </c>
      <c r="AB30" s="286">
        <v>0.05</v>
      </c>
      <c r="AC30" s="286">
        <v>0.05</v>
      </c>
      <c r="AD30" s="286">
        <v>0.05</v>
      </c>
      <c r="AE30" s="286">
        <v>0.05</v>
      </c>
      <c r="AF30" s="286">
        <v>0.05</v>
      </c>
      <c r="AG30" s="286">
        <v>0.05</v>
      </c>
      <c r="AH30" s="286">
        <v>0.05</v>
      </c>
      <c r="AI30" s="286">
        <v>0.05</v>
      </c>
      <c r="AJ30" s="286">
        <v>0.05</v>
      </c>
      <c r="AK30" s="286">
        <v>0.05</v>
      </c>
      <c r="AL30" s="286">
        <v>0.05</v>
      </c>
      <c r="AM30" s="286">
        <v>0.05</v>
      </c>
      <c r="AN30" s="286">
        <v>0.05</v>
      </c>
      <c r="AO30" s="286">
        <v>0.05</v>
      </c>
      <c r="AP30" s="286">
        <v>0.05</v>
      </c>
      <c r="AQ30" s="286">
        <v>0.05</v>
      </c>
      <c r="AR30" s="286">
        <v>0.05</v>
      </c>
      <c r="AS30" s="286">
        <v>0.05</v>
      </c>
      <c r="AT30" s="286">
        <v>0.05</v>
      </c>
      <c r="AU30" s="286">
        <v>0.05</v>
      </c>
      <c r="AV30" s="286">
        <v>0.05</v>
      </c>
      <c r="AW30" s="286">
        <v>0.05</v>
      </c>
      <c r="AX30" s="286">
        <v>0.05</v>
      </c>
      <c r="AY30" s="286">
        <v>0.05</v>
      </c>
      <c r="AZ30" s="286">
        <v>0.05</v>
      </c>
      <c r="BA30" s="286">
        <v>0.05</v>
      </c>
    </row>
    <row r="31" spans="1:53" ht="13.5" customHeight="1" x14ac:dyDescent="0.3">
      <c r="A31" s="1" t="s">
        <v>796</v>
      </c>
      <c r="B31" s="125" t="s">
        <v>801</v>
      </c>
      <c r="C31" s="1" t="s">
        <v>803</v>
      </c>
      <c r="D31" s="286">
        <v>53</v>
      </c>
      <c r="E31" s="286">
        <v>54</v>
      </c>
      <c r="F31" s="286">
        <v>56</v>
      </c>
      <c r="G31" s="286">
        <v>58</v>
      </c>
      <c r="H31" s="286">
        <v>60</v>
      </c>
      <c r="I31" s="286">
        <v>60</v>
      </c>
      <c r="J31" s="286">
        <v>60</v>
      </c>
      <c r="K31" s="286">
        <v>60</v>
      </c>
      <c r="L31" s="286">
        <v>60</v>
      </c>
      <c r="M31" s="286">
        <v>60</v>
      </c>
      <c r="N31" s="286">
        <v>60</v>
      </c>
      <c r="O31" s="286">
        <v>60</v>
      </c>
      <c r="P31" s="286">
        <v>60</v>
      </c>
      <c r="Q31" s="286">
        <v>60</v>
      </c>
      <c r="R31" s="286">
        <v>60</v>
      </c>
      <c r="S31" s="286">
        <v>60</v>
      </c>
      <c r="T31" s="286">
        <v>60</v>
      </c>
      <c r="U31" s="286">
        <v>60</v>
      </c>
      <c r="V31" s="286">
        <v>60</v>
      </c>
      <c r="W31" s="286">
        <v>60</v>
      </c>
      <c r="X31" s="286">
        <v>60</v>
      </c>
      <c r="Y31" s="286">
        <v>60</v>
      </c>
      <c r="Z31" s="286">
        <v>60</v>
      </c>
      <c r="AA31" s="286">
        <v>60</v>
      </c>
      <c r="AB31" s="286">
        <v>60</v>
      </c>
      <c r="AC31" s="286">
        <v>60</v>
      </c>
      <c r="AD31" s="286">
        <v>60</v>
      </c>
      <c r="AE31" s="286">
        <v>60</v>
      </c>
      <c r="AF31" s="286">
        <v>60</v>
      </c>
      <c r="AG31" s="286">
        <v>60</v>
      </c>
      <c r="AH31" s="286">
        <v>60</v>
      </c>
      <c r="AI31" s="286">
        <v>60</v>
      </c>
      <c r="AJ31" s="286">
        <v>60</v>
      </c>
      <c r="AK31" s="286">
        <v>60</v>
      </c>
      <c r="AL31" s="286">
        <v>60</v>
      </c>
      <c r="AM31" s="286">
        <v>60</v>
      </c>
      <c r="AN31" s="286">
        <v>60</v>
      </c>
      <c r="AO31" s="286">
        <v>60</v>
      </c>
      <c r="AP31" s="286">
        <v>60</v>
      </c>
      <c r="AQ31" s="286">
        <v>60</v>
      </c>
      <c r="AR31" s="286">
        <v>60</v>
      </c>
      <c r="AS31" s="286">
        <v>60</v>
      </c>
      <c r="AT31" s="286">
        <v>60</v>
      </c>
      <c r="AU31" s="286">
        <v>60</v>
      </c>
      <c r="AV31" s="286">
        <v>60</v>
      </c>
      <c r="AW31" s="286">
        <v>60</v>
      </c>
      <c r="AX31" s="286">
        <v>60</v>
      </c>
      <c r="AY31" s="286">
        <v>60</v>
      </c>
      <c r="AZ31" s="286">
        <v>60</v>
      </c>
      <c r="BA31" s="286">
        <v>60</v>
      </c>
    </row>
    <row r="32" spans="1:53" ht="13.5" customHeight="1" x14ac:dyDescent="0.3">
      <c r="A32" s="1" t="s">
        <v>800</v>
      </c>
      <c r="B32" s="125" t="s">
        <v>801</v>
      </c>
      <c r="C32" s="1" t="s">
        <v>804</v>
      </c>
      <c r="D32" s="286">
        <v>0.02</v>
      </c>
      <c r="E32" s="286">
        <v>0.03</v>
      </c>
      <c r="F32" s="286">
        <v>0.04</v>
      </c>
      <c r="G32" s="286">
        <v>0.04</v>
      </c>
      <c r="H32" s="286">
        <v>0.05</v>
      </c>
      <c r="I32" s="286">
        <v>0.05</v>
      </c>
      <c r="J32" s="286">
        <v>0.05</v>
      </c>
      <c r="K32" s="286">
        <v>0.05</v>
      </c>
      <c r="L32" s="286">
        <v>0.05</v>
      </c>
      <c r="M32" s="286">
        <v>0.05</v>
      </c>
      <c r="N32" s="286">
        <v>0.05</v>
      </c>
      <c r="O32" s="286">
        <v>0.05</v>
      </c>
      <c r="P32" s="286">
        <v>0.05</v>
      </c>
      <c r="Q32" s="286">
        <v>0.05</v>
      </c>
      <c r="R32" s="286">
        <v>0.05</v>
      </c>
      <c r="S32" s="286">
        <v>0.05</v>
      </c>
      <c r="T32" s="286">
        <v>0.05</v>
      </c>
      <c r="U32" s="286">
        <v>0.05</v>
      </c>
      <c r="V32" s="286">
        <v>0.05</v>
      </c>
      <c r="W32" s="286">
        <v>0.05</v>
      </c>
      <c r="X32" s="286">
        <v>0.05</v>
      </c>
      <c r="Y32" s="286">
        <v>0.05</v>
      </c>
      <c r="Z32" s="286">
        <v>0.05</v>
      </c>
      <c r="AA32" s="286">
        <v>0.05</v>
      </c>
      <c r="AB32" s="286">
        <v>0.05</v>
      </c>
      <c r="AC32" s="286">
        <v>0.05</v>
      </c>
      <c r="AD32" s="286">
        <v>0.05</v>
      </c>
      <c r="AE32" s="286">
        <v>0.05</v>
      </c>
      <c r="AF32" s="286">
        <v>0.05</v>
      </c>
      <c r="AG32" s="286">
        <v>0.05</v>
      </c>
      <c r="AH32" s="286">
        <v>0.05</v>
      </c>
      <c r="AI32" s="286">
        <v>0.05</v>
      </c>
      <c r="AJ32" s="286">
        <v>0.05</v>
      </c>
      <c r="AK32" s="286">
        <v>0.05</v>
      </c>
      <c r="AL32" s="286">
        <v>0.05</v>
      </c>
      <c r="AM32" s="286">
        <v>0.05</v>
      </c>
      <c r="AN32" s="286">
        <v>0.05</v>
      </c>
      <c r="AO32" s="286">
        <v>0.05</v>
      </c>
      <c r="AP32" s="286">
        <v>0.05</v>
      </c>
      <c r="AQ32" s="286">
        <v>0.05</v>
      </c>
      <c r="AR32" s="286">
        <v>0.05</v>
      </c>
      <c r="AS32" s="286">
        <v>0.05</v>
      </c>
      <c r="AT32" s="286">
        <v>0.05</v>
      </c>
      <c r="AU32" s="286">
        <v>0.05</v>
      </c>
      <c r="AV32" s="286">
        <v>0.05</v>
      </c>
      <c r="AW32" s="286">
        <v>0.05</v>
      </c>
      <c r="AX32" s="286">
        <v>0.05</v>
      </c>
      <c r="AY32" s="286">
        <v>0.05</v>
      </c>
      <c r="AZ32" s="286">
        <v>0.05</v>
      </c>
      <c r="BA32" s="286">
        <v>0.05</v>
      </c>
    </row>
    <row r="33" spans="1:53" ht="13.5" hidden="1" customHeight="1" x14ac:dyDescent="0.3">
      <c r="A33" s="124" t="s">
        <v>800</v>
      </c>
      <c r="B33" s="129" t="s">
        <v>801</v>
      </c>
      <c r="C33" s="124" t="s">
        <v>805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</row>
    <row r="34" spans="1:53" ht="13.5" hidden="1" customHeight="1" x14ac:dyDescent="0.3">
      <c r="A34" s="124" t="s">
        <v>800</v>
      </c>
      <c r="B34" s="129" t="s">
        <v>801</v>
      </c>
      <c r="C34" s="124" t="s">
        <v>806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</row>
    <row r="35" spans="1:53" ht="13.5" hidden="1" customHeight="1" x14ac:dyDescent="0.3">
      <c r="A35" s="124" t="s">
        <v>800</v>
      </c>
      <c r="B35" s="129" t="s">
        <v>801</v>
      </c>
      <c r="C35" s="124" t="s">
        <v>807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53" ht="13.5" hidden="1" customHeight="1" x14ac:dyDescent="0.3">
      <c r="A36" s="124" t="s">
        <v>796</v>
      </c>
      <c r="B36" s="129" t="s">
        <v>801</v>
      </c>
      <c r="C36" s="124" t="s">
        <v>808</v>
      </c>
      <c r="D36" s="135"/>
      <c r="E36" s="135"/>
      <c r="F36" s="135"/>
      <c r="G36" s="135"/>
      <c r="H36" s="135"/>
      <c r="I36" s="135"/>
      <c r="J36" s="135"/>
      <c r="K36" s="135"/>
      <c r="L36" s="135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</row>
    <row r="37" spans="1:53" ht="13.5" hidden="1" customHeight="1" x14ac:dyDescent="0.3">
      <c r="A37" s="124" t="s">
        <v>796</v>
      </c>
      <c r="B37" s="129" t="s">
        <v>801</v>
      </c>
      <c r="C37" s="124" t="s">
        <v>809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53" ht="13.5" hidden="1" customHeight="1" x14ac:dyDescent="0.3">
      <c r="A38" s="124" t="s">
        <v>796</v>
      </c>
      <c r="B38" s="129" t="s">
        <v>801</v>
      </c>
      <c r="C38" s="124" t="s">
        <v>803</v>
      </c>
      <c r="D38" s="136"/>
      <c r="E38" s="136"/>
      <c r="F38" s="136"/>
      <c r="G38" s="136"/>
      <c r="H38" s="136"/>
      <c r="I38" s="136"/>
      <c r="J38" s="136"/>
      <c r="K38" s="136"/>
      <c r="L38" s="136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</row>
    <row r="39" spans="1:53" ht="13.5" hidden="1" customHeight="1" x14ac:dyDescent="0.3">
      <c r="A39" s="124" t="s">
        <v>800</v>
      </c>
      <c r="B39" s="129" t="s">
        <v>801</v>
      </c>
      <c r="C39" s="124" t="s">
        <v>804</v>
      </c>
      <c r="D39" s="137"/>
      <c r="E39" s="138"/>
      <c r="F39" s="139"/>
      <c r="G39" s="139"/>
      <c r="H39" s="139"/>
      <c r="I39" s="139"/>
      <c r="J39" s="139"/>
      <c r="K39" s="139"/>
      <c r="L39" s="139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53" ht="13.5" hidden="1" customHeight="1" x14ac:dyDescent="0.3">
      <c r="A40" s="124"/>
      <c r="B40" s="124" t="s">
        <v>810</v>
      </c>
      <c r="C40" s="124" t="s">
        <v>811</v>
      </c>
      <c r="D40" s="136"/>
      <c r="E40" s="136"/>
      <c r="F40" s="136"/>
      <c r="G40" s="136"/>
      <c r="H40" s="136"/>
      <c r="I40" s="136"/>
      <c r="J40" s="136"/>
      <c r="K40" s="136"/>
      <c r="L40" s="136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</row>
    <row r="41" spans="1:53" ht="13.5" customHeight="1" x14ac:dyDescent="0.3">
      <c r="A41" s="1"/>
      <c r="B41" s="1"/>
      <c r="C41" s="1"/>
      <c r="D41" s="140"/>
      <c r="E41" s="140"/>
      <c r="F41" s="140"/>
      <c r="G41" s="140"/>
      <c r="H41" s="140"/>
      <c r="I41" s="140"/>
      <c r="J41" s="140"/>
      <c r="K41" s="140"/>
      <c r="L41" s="14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53" ht="13.5" customHeight="1" x14ac:dyDescent="0.3">
      <c r="A42" s="1"/>
      <c r="B42" s="1"/>
      <c r="C42" s="122" t="s">
        <v>814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53" ht="13.5" customHeight="1" thickBot="1" x14ac:dyDescent="0.35">
      <c r="A43" s="1"/>
      <c r="B43" s="1"/>
      <c r="C43" s="123" t="s">
        <v>794</v>
      </c>
      <c r="D43" s="123">
        <v>2022</v>
      </c>
      <c r="E43" s="123">
        <f t="shared" ref="E43:L43" si="128">D43+1</f>
        <v>2023</v>
      </c>
      <c r="F43" s="123">
        <f t="shared" si="128"/>
        <v>2024</v>
      </c>
      <c r="G43" s="123">
        <f t="shared" si="128"/>
        <v>2025</v>
      </c>
      <c r="H43" s="123">
        <f t="shared" si="128"/>
        <v>2026</v>
      </c>
      <c r="I43" s="123">
        <f t="shared" si="128"/>
        <v>2027</v>
      </c>
      <c r="J43" s="123">
        <f t="shared" si="128"/>
        <v>2028</v>
      </c>
      <c r="K43" s="123">
        <f t="shared" si="128"/>
        <v>2029</v>
      </c>
      <c r="L43" s="123">
        <f t="shared" si="128"/>
        <v>2030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53" ht="13.5" hidden="1" customHeight="1" x14ac:dyDescent="0.3">
      <c r="A44" s="124" t="s">
        <v>796</v>
      </c>
      <c r="B44" s="124"/>
      <c r="C44" s="124" t="s">
        <v>798</v>
      </c>
      <c r="D44" s="124">
        <f t="shared" ref="D44:L44" si="129">+D26-D8</f>
        <v>0</v>
      </c>
      <c r="E44" s="124">
        <f t="shared" si="129"/>
        <v>0</v>
      </c>
      <c r="F44" s="124">
        <f t="shared" si="129"/>
        <v>0</v>
      </c>
      <c r="G44" s="124">
        <f t="shared" si="129"/>
        <v>0</v>
      </c>
      <c r="H44" s="124">
        <f t="shared" si="129"/>
        <v>0</v>
      </c>
      <c r="I44" s="124">
        <f t="shared" si="129"/>
        <v>0</v>
      </c>
      <c r="J44" s="124">
        <f t="shared" si="129"/>
        <v>0</v>
      </c>
      <c r="K44" s="124">
        <f t="shared" si="129"/>
        <v>0</v>
      </c>
      <c r="L44" s="124">
        <f t="shared" si="129"/>
        <v>0</v>
      </c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</row>
    <row r="45" spans="1:53" ht="13.5" hidden="1" customHeight="1" x14ac:dyDescent="0.3">
      <c r="A45" s="1" t="s">
        <v>796</v>
      </c>
      <c r="B45" s="125"/>
      <c r="C45" s="1" t="s">
        <v>799</v>
      </c>
      <c r="D45" s="13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53" ht="13.5" customHeight="1" x14ac:dyDescent="0.3">
      <c r="A46" s="1" t="s">
        <v>800</v>
      </c>
      <c r="B46" s="125" t="s">
        <v>801</v>
      </c>
      <c r="C46" s="1" t="s">
        <v>802</v>
      </c>
      <c r="D46" s="159">
        <f>+D30-D12</f>
        <v>-7.4999999999999997E-3</v>
      </c>
      <c r="E46" s="159">
        <f t="shared" ref="E46:L46" si="130">+E30-E12</f>
        <v>-7.4999999999999997E-3</v>
      </c>
      <c r="F46" s="159">
        <f t="shared" si="130"/>
        <v>-7.4999999999999997E-3</v>
      </c>
      <c r="G46" s="159">
        <f t="shared" si="130"/>
        <v>-7.4999999999999997E-3</v>
      </c>
      <c r="H46" s="159">
        <f t="shared" si="130"/>
        <v>1.2500000000000004E-2</v>
      </c>
      <c r="I46" s="159">
        <f t="shared" si="130"/>
        <v>1.2500000000000004E-2</v>
      </c>
      <c r="J46" s="159">
        <f t="shared" si="130"/>
        <v>1.2500000000000004E-2</v>
      </c>
      <c r="K46" s="159">
        <f t="shared" si="130"/>
        <v>1.2500000000000004E-2</v>
      </c>
      <c r="L46" s="159">
        <f t="shared" si="130"/>
        <v>1.2500000000000004E-2</v>
      </c>
      <c r="M46" s="159">
        <f t="shared" ref="M46:BA46" si="131">+M30-M12</f>
        <v>1.2500000000000004E-2</v>
      </c>
      <c r="N46" s="159">
        <f t="shared" si="131"/>
        <v>1.2500000000000004E-2</v>
      </c>
      <c r="O46" s="159">
        <f t="shared" si="131"/>
        <v>1.2500000000000004E-2</v>
      </c>
      <c r="P46" s="159">
        <f t="shared" si="131"/>
        <v>1.2500000000000004E-2</v>
      </c>
      <c r="Q46" s="159">
        <f t="shared" si="131"/>
        <v>1.2500000000000004E-2</v>
      </c>
      <c r="R46" s="159">
        <f t="shared" si="131"/>
        <v>1.2500000000000004E-2</v>
      </c>
      <c r="S46" s="159">
        <f t="shared" si="131"/>
        <v>1.2500000000000004E-2</v>
      </c>
      <c r="T46" s="159">
        <f t="shared" si="131"/>
        <v>1.2500000000000004E-2</v>
      </c>
      <c r="U46" s="159">
        <f t="shared" si="131"/>
        <v>1.2500000000000004E-2</v>
      </c>
      <c r="V46" s="159">
        <f t="shared" si="131"/>
        <v>1.2500000000000004E-2</v>
      </c>
      <c r="W46" s="159">
        <f t="shared" si="131"/>
        <v>1.2500000000000004E-2</v>
      </c>
      <c r="X46" s="159">
        <f t="shared" si="131"/>
        <v>1.2500000000000004E-2</v>
      </c>
      <c r="Y46" s="159">
        <f t="shared" si="131"/>
        <v>1.2500000000000004E-2</v>
      </c>
      <c r="Z46" s="159">
        <f t="shared" si="131"/>
        <v>1.2500000000000004E-2</v>
      </c>
      <c r="AA46" s="159">
        <f t="shared" si="131"/>
        <v>1.2500000000000004E-2</v>
      </c>
      <c r="AB46" s="159">
        <f t="shared" si="131"/>
        <v>1.2500000000000004E-2</v>
      </c>
      <c r="AC46" s="159">
        <f t="shared" si="131"/>
        <v>1.2500000000000004E-2</v>
      </c>
      <c r="AD46" s="159">
        <f t="shared" si="131"/>
        <v>1.2500000000000004E-2</v>
      </c>
      <c r="AE46" s="159">
        <f t="shared" si="131"/>
        <v>1.2500000000000004E-2</v>
      </c>
      <c r="AF46" s="159">
        <f t="shared" si="131"/>
        <v>1.2500000000000004E-2</v>
      </c>
      <c r="AG46" s="159">
        <f t="shared" si="131"/>
        <v>1.2500000000000004E-2</v>
      </c>
      <c r="AH46" s="159">
        <f t="shared" si="131"/>
        <v>1.2500000000000004E-2</v>
      </c>
      <c r="AI46" s="159">
        <f t="shared" si="131"/>
        <v>1.2500000000000004E-2</v>
      </c>
      <c r="AJ46" s="159">
        <f t="shared" si="131"/>
        <v>1.2500000000000004E-2</v>
      </c>
      <c r="AK46" s="159">
        <f t="shared" si="131"/>
        <v>1.2500000000000004E-2</v>
      </c>
      <c r="AL46" s="159">
        <f t="shared" si="131"/>
        <v>1.2500000000000004E-2</v>
      </c>
      <c r="AM46" s="159">
        <f t="shared" si="131"/>
        <v>1.2500000000000004E-2</v>
      </c>
      <c r="AN46" s="159">
        <f t="shared" si="131"/>
        <v>1.2500000000000004E-2</v>
      </c>
      <c r="AO46" s="159">
        <f t="shared" si="131"/>
        <v>1.2500000000000004E-2</v>
      </c>
      <c r="AP46" s="159">
        <f t="shared" si="131"/>
        <v>1.2500000000000004E-2</v>
      </c>
      <c r="AQ46" s="159">
        <f t="shared" si="131"/>
        <v>1.2500000000000004E-2</v>
      </c>
      <c r="AR46" s="159">
        <f t="shared" si="131"/>
        <v>1.2500000000000004E-2</v>
      </c>
      <c r="AS46" s="159">
        <f t="shared" si="131"/>
        <v>1.2500000000000004E-2</v>
      </c>
      <c r="AT46" s="159">
        <f t="shared" si="131"/>
        <v>1.2500000000000004E-2</v>
      </c>
      <c r="AU46" s="159">
        <f t="shared" si="131"/>
        <v>1.2500000000000004E-2</v>
      </c>
      <c r="AV46" s="159">
        <f t="shared" si="131"/>
        <v>1.2500000000000004E-2</v>
      </c>
      <c r="AW46" s="159">
        <f t="shared" si="131"/>
        <v>1.2500000000000004E-2</v>
      </c>
      <c r="AX46" s="159">
        <f t="shared" si="131"/>
        <v>1.2500000000000004E-2</v>
      </c>
      <c r="AY46" s="159">
        <f t="shared" si="131"/>
        <v>1.2500000000000004E-2</v>
      </c>
      <c r="AZ46" s="159">
        <f t="shared" si="131"/>
        <v>1.2500000000000004E-2</v>
      </c>
      <c r="BA46" s="159">
        <f t="shared" si="131"/>
        <v>1.2500000000000004E-2</v>
      </c>
    </row>
    <row r="47" spans="1:53" ht="13.5" customHeight="1" x14ac:dyDescent="0.3">
      <c r="A47" s="1" t="s">
        <v>796</v>
      </c>
      <c r="B47" s="125" t="s">
        <v>801</v>
      </c>
      <c r="C47" s="1" t="s">
        <v>803</v>
      </c>
      <c r="D47" s="159">
        <f>+D31-D13</f>
        <v>14</v>
      </c>
      <c r="E47" s="159">
        <f t="shared" ref="E47:L47" si="132">+E31-E13</f>
        <v>15</v>
      </c>
      <c r="F47" s="159">
        <f t="shared" si="132"/>
        <v>17</v>
      </c>
      <c r="G47" s="159">
        <f t="shared" si="132"/>
        <v>19</v>
      </c>
      <c r="H47" s="159">
        <f t="shared" si="132"/>
        <v>21</v>
      </c>
      <c r="I47" s="159">
        <f t="shared" si="132"/>
        <v>21</v>
      </c>
      <c r="J47" s="159">
        <f t="shared" si="132"/>
        <v>21</v>
      </c>
      <c r="K47" s="159">
        <f t="shared" si="132"/>
        <v>21</v>
      </c>
      <c r="L47" s="159">
        <f t="shared" si="132"/>
        <v>21</v>
      </c>
      <c r="M47" s="159">
        <f t="shared" ref="M47:BA47" si="133">+M31-M13</f>
        <v>21</v>
      </c>
      <c r="N47" s="159">
        <f t="shared" si="133"/>
        <v>21</v>
      </c>
      <c r="O47" s="159">
        <f t="shared" si="133"/>
        <v>21</v>
      </c>
      <c r="P47" s="159">
        <f t="shared" si="133"/>
        <v>21</v>
      </c>
      <c r="Q47" s="159">
        <f t="shared" si="133"/>
        <v>21</v>
      </c>
      <c r="R47" s="159">
        <f t="shared" si="133"/>
        <v>21</v>
      </c>
      <c r="S47" s="159">
        <f t="shared" si="133"/>
        <v>21</v>
      </c>
      <c r="T47" s="159">
        <f t="shared" si="133"/>
        <v>21</v>
      </c>
      <c r="U47" s="159">
        <f t="shared" si="133"/>
        <v>21</v>
      </c>
      <c r="V47" s="159">
        <f t="shared" si="133"/>
        <v>21</v>
      </c>
      <c r="W47" s="159">
        <f t="shared" si="133"/>
        <v>21</v>
      </c>
      <c r="X47" s="159">
        <f t="shared" si="133"/>
        <v>21</v>
      </c>
      <c r="Y47" s="159">
        <f t="shared" si="133"/>
        <v>21</v>
      </c>
      <c r="Z47" s="159">
        <f t="shared" si="133"/>
        <v>21</v>
      </c>
      <c r="AA47" s="159">
        <f t="shared" si="133"/>
        <v>21</v>
      </c>
      <c r="AB47" s="159">
        <f t="shared" si="133"/>
        <v>21</v>
      </c>
      <c r="AC47" s="159">
        <f t="shared" si="133"/>
        <v>21</v>
      </c>
      <c r="AD47" s="159">
        <f t="shared" si="133"/>
        <v>21</v>
      </c>
      <c r="AE47" s="159">
        <f t="shared" si="133"/>
        <v>21</v>
      </c>
      <c r="AF47" s="159">
        <f t="shared" si="133"/>
        <v>21</v>
      </c>
      <c r="AG47" s="159">
        <f t="shared" si="133"/>
        <v>21</v>
      </c>
      <c r="AH47" s="159">
        <f t="shared" si="133"/>
        <v>21</v>
      </c>
      <c r="AI47" s="159">
        <f t="shared" si="133"/>
        <v>21</v>
      </c>
      <c r="AJ47" s="159">
        <f t="shared" si="133"/>
        <v>21</v>
      </c>
      <c r="AK47" s="159">
        <f t="shared" si="133"/>
        <v>21</v>
      </c>
      <c r="AL47" s="159">
        <f t="shared" si="133"/>
        <v>21</v>
      </c>
      <c r="AM47" s="159">
        <f t="shared" si="133"/>
        <v>21</v>
      </c>
      <c r="AN47" s="159">
        <f t="shared" si="133"/>
        <v>21</v>
      </c>
      <c r="AO47" s="159">
        <f t="shared" si="133"/>
        <v>21</v>
      </c>
      <c r="AP47" s="159">
        <f t="shared" si="133"/>
        <v>21</v>
      </c>
      <c r="AQ47" s="159">
        <f t="shared" si="133"/>
        <v>21</v>
      </c>
      <c r="AR47" s="159">
        <f t="shared" si="133"/>
        <v>21</v>
      </c>
      <c r="AS47" s="159">
        <f t="shared" si="133"/>
        <v>21</v>
      </c>
      <c r="AT47" s="159">
        <f t="shared" si="133"/>
        <v>21</v>
      </c>
      <c r="AU47" s="159">
        <f t="shared" si="133"/>
        <v>21</v>
      </c>
      <c r="AV47" s="159">
        <f t="shared" si="133"/>
        <v>21</v>
      </c>
      <c r="AW47" s="159">
        <f t="shared" si="133"/>
        <v>21</v>
      </c>
      <c r="AX47" s="159">
        <f t="shared" si="133"/>
        <v>21</v>
      </c>
      <c r="AY47" s="159">
        <f t="shared" si="133"/>
        <v>21</v>
      </c>
      <c r="AZ47" s="159">
        <f t="shared" si="133"/>
        <v>21</v>
      </c>
      <c r="BA47" s="159">
        <f t="shared" si="133"/>
        <v>21</v>
      </c>
    </row>
    <row r="48" spans="1:53" ht="13.5" customHeight="1" x14ac:dyDescent="0.3">
      <c r="A48" s="1" t="s">
        <v>800</v>
      </c>
      <c r="B48" s="125" t="s">
        <v>801</v>
      </c>
      <c r="C48" s="1" t="s">
        <v>804</v>
      </c>
      <c r="D48" s="159">
        <f>D32-D14</f>
        <v>-4.0000000000000001E-3</v>
      </c>
      <c r="E48" s="159">
        <f t="shared" ref="E48:L48" si="134">+E32-E14</f>
        <v>5.9999999999999984E-3</v>
      </c>
      <c r="F48" s="159">
        <f t="shared" si="134"/>
        <v>1.6E-2</v>
      </c>
      <c r="G48" s="159">
        <f t="shared" si="134"/>
        <v>1.6E-2</v>
      </c>
      <c r="H48" s="159">
        <f t="shared" si="134"/>
        <v>2.6000000000000002E-2</v>
      </c>
      <c r="I48" s="159">
        <f t="shared" si="134"/>
        <v>2.6000000000000002E-2</v>
      </c>
      <c r="J48" s="159">
        <f t="shared" si="134"/>
        <v>2.6000000000000002E-2</v>
      </c>
      <c r="K48" s="159">
        <f t="shared" si="134"/>
        <v>2.6000000000000002E-2</v>
      </c>
      <c r="L48" s="159">
        <f t="shared" si="134"/>
        <v>2.6000000000000002E-2</v>
      </c>
      <c r="M48" s="159">
        <f t="shared" ref="M48:BA48" si="135">+M32-M14</f>
        <v>2.6000000000000002E-2</v>
      </c>
      <c r="N48" s="159">
        <f t="shared" si="135"/>
        <v>2.6000000000000002E-2</v>
      </c>
      <c r="O48" s="159">
        <f t="shared" si="135"/>
        <v>2.6000000000000002E-2</v>
      </c>
      <c r="P48" s="159">
        <f t="shared" si="135"/>
        <v>2.6000000000000002E-2</v>
      </c>
      <c r="Q48" s="159">
        <f t="shared" si="135"/>
        <v>2.6000000000000002E-2</v>
      </c>
      <c r="R48" s="159">
        <f t="shared" si="135"/>
        <v>2.6000000000000002E-2</v>
      </c>
      <c r="S48" s="159">
        <f t="shared" si="135"/>
        <v>2.6000000000000002E-2</v>
      </c>
      <c r="T48" s="159">
        <f t="shared" si="135"/>
        <v>2.6000000000000002E-2</v>
      </c>
      <c r="U48" s="159">
        <f t="shared" si="135"/>
        <v>2.6000000000000002E-2</v>
      </c>
      <c r="V48" s="159">
        <f t="shared" si="135"/>
        <v>2.6000000000000002E-2</v>
      </c>
      <c r="W48" s="159">
        <f t="shared" si="135"/>
        <v>2.6000000000000002E-2</v>
      </c>
      <c r="X48" s="159">
        <f t="shared" si="135"/>
        <v>2.6000000000000002E-2</v>
      </c>
      <c r="Y48" s="159">
        <f t="shared" si="135"/>
        <v>2.6000000000000002E-2</v>
      </c>
      <c r="Z48" s="159">
        <f t="shared" si="135"/>
        <v>2.6000000000000002E-2</v>
      </c>
      <c r="AA48" s="159">
        <f t="shared" si="135"/>
        <v>2.6000000000000002E-2</v>
      </c>
      <c r="AB48" s="159">
        <f t="shared" si="135"/>
        <v>2.6000000000000002E-2</v>
      </c>
      <c r="AC48" s="159">
        <f t="shared" si="135"/>
        <v>2.6000000000000002E-2</v>
      </c>
      <c r="AD48" s="159">
        <f t="shared" si="135"/>
        <v>2.6000000000000002E-2</v>
      </c>
      <c r="AE48" s="159">
        <f t="shared" si="135"/>
        <v>2.6000000000000002E-2</v>
      </c>
      <c r="AF48" s="159">
        <f t="shared" si="135"/>
        <v>2.6000000000000002E-2</v>
      </c>
      <c r="AG48" s="159">
        <f t="shared" si="135"/>
        <v>2.6000000000000002E-2</v>
      </c>
      <c r="AH48" s="159">
        <f t="shared" si="135"/>
        <v>2.6000000000000002E-2</v>
      </c>
      <c r="AI48" s="159">
        <f t="shared" si="135"/>
        <v>2.6000000000000002E-2</v>
      </c>
      <c r="AJ48" s="159">
        <f t="shared" si="135"/>
        <v>2.6000000000000002E-2</v>
      </c>
      <c r="AK48" s="159">
        <f t="shared" si="135"/>
        <v>2.6000000000000002E-2</v>
      </c>
      <c r="AL48" s="159">
        <f t="shared" si="135"/>
        <v>2.6000000000000002E-2</v>
      </c>
      <c r="AM48" s="159">
        <f t="shared" si="135"/>
        <v>2.6000000000000002E-2</v>
      </c>
      <c r="AN48" s="159">
        <f t="shared" si="135"/>
        <v>2.6000000000000002E-2</v>
      </c>
      <c r="AO48" s="159">
        <f t="shared" si="135"/>
        <v>2.6000000000000002E-2</v>
      </c>
      <c r="AP48" s="159">
        <f t="shared" si="135"/>
        <v>2.6000000000000002E-2</v>
      </c>
      <c r="AQ48" s="159">
        <f t="shared" si="135"/>
        <v>2.6000000000000002E-2</v>
      </c>
      <c r="AR48" s="159">
        <f t="shared" si="135"/>
        <v>2.6000000000000002E-2</v>
      </c>
      <c r="AS48" s="159">
        <f t="shared" si="135"/>
        <v>2.6000000000000002E-2</v>
      </c>
      <c r="AT48" s="159">
        <f t="shared" si="135"/>
        <v>2.6000000000000002E-2</v>
      </c>
      <c r="AU48" s="159">
        <f t="shared" si="135"/>
        <v>2.6000000000000002E-2</v>
      </c>
      <c r="AV48" s="159">
        <f t="shared" si="135"/>
        <v>2.6000000000000002E-2</v>
      </c>
      <c r="AW48" s="159">
        <f t="shared" si="135"/>
        <v>2.6000000000000002E-2</v>
      </c>
      <c r="AX48" s="159">
        <f t="shared" si="135"/>
        <v>2.6000000000000002E-2</v>
      </c>
      <c r="AY48" s="159">
        <f t="shared" si="135"/>
        <v>2.6000000000000002E-2</v>
      </c>
      <c r="AZ48" s="159">
        <f t="shared" si="135"/>
        <v>2.6000000000000002E-2</v>
      </c>
      <c r="BA48" s="159">
        <f t="shared" si="135"/>
        <v>2.6000000000000002E-2</v>
      </c>
    </row>
    <row r="49" spans="1:53" ht="13.5" hidden="1" customHeight="1" x14ac:dyDescent="0.3">
      <c r="A49" s="124" t="s">
        <v>800</v>
      </c>
      <c r="B49" s="129" t="s">
        <v>801</v>
      </c>
      <c r="C49" s="124" t="s">
        <v>805</v>
      </c>
      <c r="D49" s="159"/>
      <c r="E49" s="159"/>
      <c r="F49" s="159"/>
      <c r="G49" s="159"/>
      <c r="H49" s="159"/>
      <c r="I49" s="159"/>
      <c r="J49" s="159"/>
      <c r="K49" s="159"/>
      <c r="L49" s="159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</row>
    <row r="50" spans="1:53" ht="13.5" hidden="1" customHeight="1" x14ac:dyDescent="0.3">
      <c r="A50" s="124" t="s">
        <v>800</v>
      </c>
      <c r="B50" s="129" t="s">
        <v>801</v>
      </c>
      <c r="C50" s="124" t="s">
        <v>806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</row>
    <row r="51" spans="1:53" ht="13.5" hidden="1" customHeight="1" x14ac:dyDescent="0.3">
      <c r="A51" s="124" t="s">
        <v>800</v>
      </c>
      <c r="B51" s="129" t="s">
        <v>801</v>
      </c>
      <c r="C51" s="124" t="s">
        <v>807</v>
      </c>
      <c r="D51" s="159"/>
      <c r="E51" s="159"/>
      <c r="F51" s="159"/>
      <c r="G51" s="159"/>
      <c r="H51" s="159"/>
      <c r="I51" s="159"/>
      <c r="J51" s="159"/>
      <c r="K51" s="159"/>
      <c r="L51" s="159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</row>
    <row r="52" spans="1:53" ht="13.5" hidden="1" customHeight="1" x14ac:dyDescent="0.3">
      <c r="A52" s="124" t="s">
        <v>796</v>
      </c>
      <c r="B52" s="129" t="s">
        <v>801</v>
      </c>
      <c r="C52" s="124" t="s">
        <v>808</v>
      </c>
      <c r="D52" s="159"/>
      <c r="E52" s="159"/>
      <c r="F52" s="159"/>
      <c r="G52" s="159"/>
      <c r="H52" s="159"/>
      <c r="I52" s="159"/>
      <c r="J52" s="159"/>
      <c r="K52" s="159"/>
      <c r="L52" s="159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</row>
    <row r="53" spans="1:53" ht="13.5" hidden="1" customHeight="1" x14ac:dyDescent="0.3">
      <c r="A53" s="124" t="s">
        <v>796</v>
      </c>
      <c r="B53" s="129" t="s">
        <v>801</v>
      </c>
      <c r="C53" s="124" t="s">
        <v>809</v>
      </c>
      <c r="D53" s="159"/>
      <c r="E53" s="159"/>
      <c r="F53" s="159"/>
      <c r="G53" s="159"/>
      <c r="H53" s="159"/>
      <c r="I53" s="159"/>
      <c r="J53" s="159"/>
      <c r="K53" s="159"/>
      <c r="L53" s="159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</row>
    <row r="54" spans="1:53" ht="13.5" hidden="1" customHeight="1" x14ac:dyDescent="0.3">
      <c r="A54" s="124" t="s">
        <v>796</v>
      </c>
      <c r="B54" s="129" t="s">
        <v>801</v>
      </c>
      <c r="C54" s="124" t="s">
        <v>803</v>
      </c>
      <c r="D54" s="159"/>
      <c r="E54" s="159"/>
      <c r="F54" s="159"/>
      <c r="G54" s="159"/>
      <c r="H54" s="159"/>
      <c r="I54" s="159"/>
      <c r="J54" s="159"/>
      <c r="K54" s="159"/>
      <c r="L54" s="159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</row>
    <row r="55" spans="1:53" ht="13.5" hidden="1" customHeight="1" x14ac:dyDescent="0.3">
      <c r="A55" s="124" t="s">
        <v>800</v>
      </c>
      <c r="B55" s="129" t="s">
        <v>801</v>
      </c>
      <c r="C55" s="124" t="s">
        <v>804</v>
      </c>
      <c r="D55" s="159"/>
      <c r="E55" s="159"/>
      <c r="F55" s="159"/>
      <c r="G55" s="159"/>
      <c r="H55" s="159"/>
      <c r="I55" s="159"/>
      <c r="J55" s="159"/>
      <c r="K55" s="159"/>
      <c r="L55" s="159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</row>
    <row r="56" spans="1:53" ht="13.5" hidden="1" customHeight="1" x14ac:dyDescent="0.3">
      <c r="A56" s="124"/>
      <c r="B56" s="124" t="s">
        <v>810</v>
      </c>
      <c r="C56" s="124" t="s">
        <v>811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</row>
    <row r="57" spans="1:53" ht="13.5" hidden="1" customHeight="1" x14ac:dyDescent="0.3">
      <c r="A57" s="1"/>
      <c r="B57" s="125"/>
      <c r="C57" s="1" t="s">
        <v>804</v>
      </c>
      <c r="D57" s="159">
        <f>+D32-D14</f>
        <v>-4.0000000000000001E-3</v>
      </c>
      <c r="E57" s="159">
        <f t="shared" ref="E57:L57" si="136">+E32-E14</f>
        <v>5.9999999999999984E-3</v>
      </c>
      <c r="F57" s="159">
        <f t="shared" si="136"/>
        <v>1.6E-2</v>
      </c>
      <c r="G57" s="159">
        <f t="shared" si="136"/>
        <v>1.6E-2</v>
      </c>
      <c r="H57" s="159">
        <f t="shared" si="136"/>
        <v>2.6000000000000002E-2</v>
      </c>
      <c r="I57" s="159">
        <f t="shared" si="136"/>
        <v>2.6000000000000002E-2</v>
      </c>
      <c r="J57" s="159">
        <f t="shared" si="136"/>
        <v>2.6000000000000002E-2</v>
      </c>
      <c r="K57" s="159">
        <f t="shared" si="136"/>
        <v>2.6000000000000002E-2</v>
      </c>
      <c r="L57" s="159">
        <f t="shared" si="136"/>
        <v>2.6000000000000002E-2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53" ht="13.5" hidden="1" customHeight="1" x14ac:dyDescent="0.3">
      <c r="A58" s="1"/>
      <c r="B58" s="1"/>
      <c r="C58" s="1" t="s">
        <v>811</v>
      </c>
      <c r="D58" s="140">
        <f t="shared" ref="D58:L58" si="137">+D40-D22</f>
        <v>0</v>
      </c>
      <c r="E58" s="140">
        <f t="shared" si="137"/>
        <v>0</v>
      </c>
      <c r="F58" s="140">
        <f t="shared" si="137"/>
        <v>0</v>
      </c>
      <c r="G58" s="140">
        <f t="shared" si="137"/>
        <v>0</v>
      </c>
      <c r="H58" s="140">
        <f t="shared" si="137"/>
        <v>0</v>
      </c>
      <c r="I58" s="140">
        <f t="shared" si="137"/>
        <v>0</v>
      </c>
      <c r="J58" s="140">
        <f t="shared" si="137"/>
        <v>0</v>
      </c>
      <c r="K58" s="140">
        <f t="shared" si="137"/>
        <v>0</v>
      </c>
      <c r="L58" s="140">
        <f t="shared" si="137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53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53" ht="13.5" customHeight="1" x14ac:dyDescent="0.3">
      <c r="A60" s="1"/>
      <c r="B60" s="1"/>
      <c r="C60" s="122" t="s">
        <v>815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53" ht="13.5" customHeight="1" thickBot="1" x14ac:dyDescent="0.35">
      <c r="A61" s="1" t="s">
        <v>816</v>
      </c>
      <c r="B61" s="1"/>
      <c r="C61" s="123" t="s">
        <v>794</v>
      </c>
      <c r="D61" s="123">
        <v>2022</v>
      </c>
      <c r="E61" s="123">
        <f t="shared" ref="E61:L61" si="138">D61+1</f>
        <v>2023</v>
      </c>
      <c r="F61" s="123">
        <f t="shared" si="138"/>
        <v>2024</v>
      </c>
      <c r="G61" s="123">
        <f t="shared" si="138"/>
        <v>2025</v>
      </c>
      <c r="H61" s="123">
        <f t="shared" si="138"/>
        <v>2026</v>
      </c>
      <c r="I61" s="123">
        <f t="shared" si="138"/>
        <v>2027</v>
      </c>
      <c r="J61" s="123">
        <f t="shared" si="138"/>
        <v>2028</v>
      </c>
      <c r="K61" s="123">
        <f t="shared" si="138"/>
        <v>2029</v>
      </c>
      <c r="L61" s="123">
        <f t="shared" si="138"/>
        <v>2030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53" ht="13.5" hidden="1" customHeight="1" x14ac:dyDescent="0.3">
      <c r="A62" s="1" t="s">
        <v>817</v>
      </c>
      <c r="B62" s="125"/>
      <c r="C62" s="1" t="s">
        <v>818</v>
      </c>
      <c r="D62" s="141"/>
      <c r="E62" s="142"/>
      <c r="F62" s="142"/>
      <c r="G62" s="142"/>
      <c r="H62" s="142"/>
      <c r="I62" s="142"/>
      <c r="J62" s="142"/>
      <c r="K62" s="142"/>
      <c r="L62" s="14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53" ht="13.5" customHeight="1" x14ac:dyDescent="0.3">
      <c r="A63" s="1"/>
      <c r="B63" s="125" t="s">
        <v>801</v>
      </c>
      <c r="C63" s="1" t="s">
        <v>819</v>
      </c>
      <c r="D63" s="142">
        <v>13.12</v>
      </c>
      <c r="E63" s="142">
        <f t="shared" ref="E63:K63" si="139">D63</f>
        <v>13.12</v>
      </c>
      <c r="F63" s="142">
        <f t="shared" si="139"/>
        <v>13.12</v>
      </c>
      <c r="G63" s="142">
        <f t="shared" si="139"/>
        <v>13.12</v>
      </c>
      <c r="H63" s="142">
        <f t="shared" si="139"/>
        <v>13.12</v>
      </c>
      <c r="I63" s="142">
        <f t="shared" si="139"/>
        <v>13.12</v>
      </c>
      <c r="J63" s="142">
        <f t="shared" si="139"/>
        <v>13.12</v>
      </c>
      <c r="K63" s="142">
        <f t="shared" si="139"/>
        <v>13.12</v>
      </c>
      <c r="L63" s="142">
        <f>K63</f>
        <v>13.12</v>
      </c>
      <c r="M63" s="142">
        <f>L63</f>
        <v>13.12</v>
      </c>
      <c r="N63" s="142">
        <f t="shared" ref="N63:BA67" si="140">M63</f>
        <v>13.12</v>
      </c>
      <c r="O63" s="142">
        <f t="shared" si="140"/>
        <v>13.12</v>
      </c>
      <c r="P63" s="142">
        <f t="shared" si="140"/>
        <v>13.12</v>
      </c>
      <c r="Q63" s="142">
        <f t="shared" si="140"/>
        <v>13.12</v>
      </c>
      <c r="R63" s="142">
        <f t="shared" si="140"/>
        <v>13.12</v>
      </c>
      <c r="S63" s="142">
        <f t="shared" si="140"/>
        <v>13.12</v>
      </c>
      <c r="T63" s="142">
        <f t="shared" si="140"/>
        <v>13.12</v>
      </c>
      <c r="U63" s="142">
        <f t="shared" si="140"/>
        <v>13.12</v>
      </c>
      <c r="V63" s="142">
        <f t="shared" si="140"/>
        <v>13.12</v>
      </c>
      <c r="W63" s="142">
        <f t="shared" si="140"/>
        <v>13.12</v>
      </c>
      <c r="X63" s="142">
        <f t="shared" si="140"/>
        <v>13.12</v>
      </c>
      <c r="Y63" s="142">
        <f t="shared" si="140"/>
        <v>13.12</v>
      </c>
      <c r="Z63" s="142">
        <f t="shared" si="140"/>
        <v>13.12</v>
      </c>
      <c r="AA63" s="142">
        <f t="shared" si="140"/>
        <v>13.12</v>
      </c>
      <c r="AB63" s="142">
        <f t="shared" si="140"/>
        <v>13.12</v>
      </c>
      <c r="AC63" s="142">
        <f t="shared" si="140"/>
        <v>13.12</v>
      </c>
      <c r="AD63" s="142">
        <f t="shared" si="140"/>
        <v>13.12</v>
      </c>
      <c r="AE63" s="142">
        <f t="shared" si="140"/>
        <v>13.12</v>
      </c>
      <c r="AF63" s="142">
        <f t="shared" si="140"/>
        <v>13.12</v>
      </c>
      <c r="AG63" s="142">
        <f t="shared" si="140"/>
        <v>13.12</v>
      </c>
      <c r="AH63" s="142">
        <f t="shared" si="140"/>
        <v>13.12</v>
      </c>
      <c r="AI63" s="142">
        <f t="shared" si="140"/>
        <v>13.12</v>
      </c>
      <c r="AJ63" s="142">
        <f t="shared" si="140"/>
        <v>13.12</v>
      </c>
      <c r="AK63" s="142">
        <f t="shared" si="140"/>
        <v>13.12</v>
      </c>
      <c r="AL63" s="142">
        <f t="shared" si="140"/>
        <v>13.12</v>
      </c>
      <c r="AM63" s="142">
        <f t="shared" si="140"/>
        <v>13.12</v>
      </c>
      <c r="AN63" s="142">
        <f t="shared" si="140"/>
        <v>13.12</v>
      </c>
      <c r="AO63" s="142">
        <f t="shared" si="140"/>
        <v>13.12</v>
      </c>
      <c r="AP63" s="142">
        <f t="shared" si="140"/>
        <v>13.12</v>
      </c>
      <c r="AQ63" s="142">
        <f t="shared" si="140"/>
        <v>13.12</v>
      </c>
      <c r="AR63" s="142">
        <f t="shared" si="140"/>
        <v>13.12</v>
      </c>
      <c r="AS63" s="142">
        <f t="shared" si="140"/>
        <v>13.12</v>
      </c>
      <c r="AT63" s="142">
        <f t="shared" si="140"/>
        <v>13.12</v>
      </c>
      <c r="AU63" s="142">
        <f t="shared" si="140"/>
        <v>13.12</v>
      </c>
      <c r="AV63" s="142">
        <f t="shared" si="140"/>
        <v>13.12</v>
      </c>
      <c r="AW63" s="142">
        <f t="shared" si="140"/>
        <v>13.12</v>
      </c>
      <c r="AX63" s="142">
        <f t="shared" si="140"/>
        <v>13.12</v>
      </c>
      <c r="AY63" s="142">
        <f t="shared" si="140"/>
        <v>13.12</v>
      </c>
      <c r="AZ63" s="142">
        <f t="shared" si="140"/>
        <v>13.12</v>
      </c>
      <c r="BA63" s="142">
        <f t="shared" si="140"/>
        <v>13.12</v>
      </c>
    </row>
    <row r="64" spans="1:53" ht="13.5" customHeight="1" x14ac:dyDescent="0.3">
      <c r="A64" s="1"/>
      <c r="B64" s="125" t="s">
        <v>801</v>
      </c>
      <c r="C64" s="1" t="s">
        <v>820</v>
      </c>
      <c r="D64" s="142">
        <v>410.2</v>
      </c>
      <c r="E64" s="142">
        <f t="shared" ref="E64:M64" si="141">D64</f>
        <v>410.2</v>
      </c>
      <c r="F64" s="142">
        <f t="shared" si="141"/>
        <v>410.2</v>
      </c>
      <c r="G64" s="142">
        <f t="shared" si="141"/>
        <v>410.2</v>
      </c>
      <c r="H64" s="142">
        <f t="shared" si="141"/>
        <v>410.2</v>
      </c>
      <c r="I64" s="142">
        <f t="shared" si="141"/>
        <v>410.2</v>
      </c>
      <c r="J64" s="142">
        <f t="shared" si="141"/>
        <v>410.2</v>
      </c>
      <c r="K64" s="142">
        <f t="shared" si="141"/>
        <v>410.2</v>
      </c>
      <c r="L64" s="142">
        <f t="shared" si="141"/>
        <v>410.2</v>
      </c>
      <c r="M64" s="142">
        <f t="shared" si="141"/>
        <v>410.2</v>
      </c>
      <c r="N64" s="142">
        <f t="shared" si="140"/>
        <v>410.2</v>
      </c>
      <c r="O64" s="142">
        <f t="shared" si="140"/>
        <v>410.2</v>
      </c>
      <c r="P64" s="142">
        <f t="shared" si="140"/>
        <v>410.2</v>
      </c>
      <c r="Q64" s="142">
        <f t="shared" si="140"/>
        <v>410.2</v>
      </c>
      <c r="R64" s="142">
        <f t="shared" si="140"/>
        <v>410.2</v>
      </c>
      <c r="S64" s="142">
        <f t="shared" si="140"/>
        <v>410.2</v>
      </c>
      <c r="T64" s="142">
        <f t="shared" si="140"/>
        <v>410.2</v>
      </c>
      <c r="U64" s="142">
        <f t="shared" si="140"/>
        <v>410.2</v>
      </c>
      <c r="V64" s="142">
        <f t="shared" si="140"/>
        <v>410.2</v>
      </c>
      <c r="W64" s="142">
        <f t="shared" si="140"/>
        <v>410.2</v>
      </c>
      <c r="X64" s="142">
        <f t="shared" si="140"/>
        <v>410.2</v>
      </c>
      <c r="Y64" s="142">
        <f t="shared" si="140"/>
        <v>410.2</v>
      </c>
      <c r="Z64" s="142">
        <f t="shared" si="140"/>
        <v>410.2</v>
      </c>
      <c r="AA64" s="142">
        <f t="shared" si="140"/>
        <v>410.2</v>
      </c>
      <c r="AB64" s="142">
        <f t="shared" si="140"/>
        <v>410.2</v>
      </c>
      <c r="AC64" s="142">
        <f t="shared" si="140"/>
        <v>410.2</v>
      </c>
      <c r="AD64" s="142">
        <f t="shared" si="140"/>
        <v>410.2</v>
      </c>
      <c r="AE64" s="142">
        <f t="shared" si="140"/>
        <v>410.2</v>
      </c>
      <c r="AF64" s="142">
        <f t="shared" si="140"/>
        <v>410.2</v>
      </c>
      <c r="AG64" s="142">
        <f t="shared" si="140"/>
        <v>410.2</v>
      </c>
      <c r="AH64" s="142">
        <f t="shared" si="140"/>
        <v>410.2</v>
      </c>
      <c r="AI64" s="142">
        <f t="shared" si="140"/>
        <v>410.2</v>
      </c>
      <c r="AJ64" s="142">
        <f t="shared" si="140"/>
        <v>410.2</v>
      </c>
      <c r="AK64" s="142">
        <f t="shared" si="140"/>
        <v>410.2</v>
      </c>
      <c r="AL64" s="142">
        <f t="shared" si="140"/>
        <v>410.2</v>
      </c>
      <c r="AM64" s="142">
        <f t="shared" si="140"/>
        <v>410.2</v>
      </c>
      <c r="AN64" s="142">
        <f t="shared" si="140"/>
        <v>410.2</v>
      </c>
      <c r="AO64" s="142">
        <f t="shared" si="140"/>
        <v>410.2</v>
      </c>
      <c r="AP64" s="142">
        <f t="shared" si="140"/>
        <v>410.2</v>
      </c>
      <c r="AQ64" s="142">
        <f t="shared" si="140"/>
        <v>410.2</v>
      </c>
      <c r="AR64" s="142">
        <f t="shared" si="140"/>
        <v>410.2</v>
      </c>
      <c r="AS64" s="142">
        <f t="shared" si="140"/>
        <v>410.2</v>
      </c>
      <c r="AT64" s="142">
        <f t="shared" si="140"/>
        <v>410.2</v>
      </c>
      <c r="AU64" s="142">
        <f t="shared" si="140"/>
        <v>410.2</v>
      </c>
      <c r="AV64" s="142">
        <f t="shared" si="140"/>
        <v>410.2</v>
      </c>
      <c r="AW64" s="142">
        <f t="shared" si="140"/>
        <v>410.2</v>
      </c>
      <c r="AX64" s="142">
        <f t="shared" si="140"/>
        <v>410.2</v>
      </c>
      <c r="AY64" s="142">
        <f t="shared" si="140"/>
        <v>410.2</v>
      </c>
      <c r="AZ64" s="142">
        <f t="shared" si="140"/>
        <v>410.2</v>
      </c>
      <c r="BA64" s="142">
        <f t="shared" si="140"/>
        <v>410.2</v>
      </c>
    </row>
    <row r="65" spans="1:53" ht="13.5" customHeight="1" x14ac:dyDescent="0.3">
      <c r="A65" s="1"/>
      <c r="B65" s="125" t="s">
        <v>801</v>
      </c>
      <c r="C65" s="1" t="s">
        <v>821</v>
      </c>
      <c r="D65" s="142">
        <v>0.96099999999999997</v>
      </c>
      <c r="E65" s="142">
        <f t="shared" ref="E65:M65" si="142">D65</f>
        <v>0.96099999999999997</v>
      </c>
      <c r="F65" s="142">
        <f t="shared" si="142"/>
        <v>0.96099999999999997</v>
      </c>
      <c r="G65" s="142">
        <f t="shared" si="142"/>
        <v>0.96099999999999997</v>
      </c>
      <c r="H65" s="142">
        <f t="shared" si="142"/>
        <v>0.96099999999999997</v>
      </c>
      <c r="I65" s="142">
        <f t="shared" si="142"/>
        <v>0.96099999999999997</v>
      </c>
      <c r="J65" s="142">
        <f t="shared" si="142"/>
        <v>0.96099999999999997</v>
      </c>
      <c r="K65" s="142">
        <f t="shared" si="142"/>
        <v>0.96099999999999997</v>
      </c>
      <c r="L65" s="142">
        <f t="shared" si="142"/>
        <v>0.96099999999999997</v>
      </c>
      <c r="M65" s="142">
        <f t="shared" si="142"/>
        <v>0.96099999999999997</v>
      </c>
      <c r="N65" s="142">
        <f t="shared" si="140"/>
        <v>0.96099999999999997</v>
      </c>
      <c r="O65" s="142">
        <f t="shared" si="140"/>
        <v>0.96099999999999997</v>
      </c>
      <c r="P65" s="142">
        <f t="shared" si="140"/>
        <v>0.96099999999999997</v>
      </c>
      <c r="Q65" s="142">
        <f t="shared" si="140"/>
        <v>0.96099999999999997</v>
      </c>
      <c r="R65" s="142">
        <f t="shared" si="140"/>
        <v>0.96099999999999997</v>
      </c>
      <c r="S65" s="142">
        <f t="shared" si="140"/>
        <v>0.96099999999999997</v>
      </c>
      <c r="T65" s="142">
        <f t="shared" si="140"/>
        <v>0.96099999999999997</v>
      </c>
      <c r="U65" s="142">
        <f t="shared" si="140"/>
        <v>0.96099999999999997</v>
      </c>
      <c r="V65" s="142">
        <f t="shared" si="140"/>
        <v>0.96099999999999997</v>
      </c>
      <c r="W65" s="142">
        <f t="shared" si="140"/>
        <v>0.96099999999999997</v>
      </c>
      <c r="X65" s="142">
        <f t="shared" si="140"/>
        <v>0.96099999999999997</v>
      </c>
      <c r="Y65" s="142">
        <f t="shared" si="140"/>
        <v>0.96099999999999997</v>
      </c>
      <c r="Z65" s="142">
        <f t="shared" si="140"/>
        <v>0.96099999999999997</v>
      </c>
      <c r="AA65" s="142">
        <f t="shared" si="140"/>
        <v>0.96099999999999997</v>
      </c>
      <c r="AB65" s="142">
        <f t="shared" si="140"/>
        <v>0.96099999999999997</v>
      </c>
      <c r="AC65" s="142">
        <f t="shared" si="140"/>
        <v>0.96099999999999997</v>
      </c>
      <c r="AD65" s="142">
        <f t="shared" si="140"/>
        <v>0.96099999999999997</v>
      </c>
      <c r="AE65" s="142">
        <f t="shared" si="140"/>
        <v>0.96099999999999997</v>
      </c>
      <c r="AF65" s="142">
        <f t="shared" si="140"/>
        <v>0.96099999999999997</v>
      </c>
      <c r="AG65" s="142">
        <f t="shared" si="140"/>
        <v>0.96099999999999997</v>
      </c>
      <c r="AH65" s="142">
        <f t="shared" si="140"/>
        <v>0.96099999999999997</v>
      </c>
      <c r="AI65" s="142">
        <f t="shared" si="140"/>
        <v>0.96099999999999997</v>
      </c>
      <c r="AJ65" s="142">
        <f t="shared" si="140"/>
        <v>0.96099999999999997</v>
      </c>
      <c r="AK65" s="142">
        <f t="shared" si="140"/>
        <v>0.96099999999999997</v>
      </c>
      <c r="AL65" s="142">
        <f t="shared" si="140"/>
        <v>0.96099999999999997</v>
      </c>
      <c r="AM65" s="142">
        <f t="shared" si="140"/>
        <v>0.96099999999999997</v>
      </c>
      <c r="AN65" s="142">
        <f t="shared" si="140"/>
        <v>0.96099999999999997</v>
      </c>
      <c r="AO65" s="142">
        <f t="shared" si="140"/>
        <v>0.96099999999999997</v>
      </c>
      <c r="AP65" s="142">
        <f t="shared" si="140"/>
        <v>0.96099999999999997</v>
      </c>
      <c r="AQ65" s="142">
        <f t="shared" si="140"/>
        <v>0.96099999999999997</v>
      </c>
      <c r="AR65" s="142">
        <f t="shared" si="140"/>
        <v>0.96099999999999997</v>
      </c>
      <c r="AS65" s="142">
        <f t="shared" si="140"/>
        <v>0.96099999999999997</v>
      </c>
      <c r="AT65" s="142">
        <f t="shared" si="140"/>
        <v>0.96099999999999997</v>
      </c>
      <c r="AU65" s="142">
        <f t="shared" si="140"/>
        <v>0.96099999999999997</v>
      </c>
      <c r="AV65" s="142">
        <f t="shared" si="140"/>
        <v>0.96099999999999997</v>
      </c>
      <c r="AW65" s="142">
        <f t="shared" si="140"/>
        <v>0.96099999999999997</v>
      </c>
      <c r="AX65" s="142">
        <f t="shared" si="140"/>
        <v>0.96099999999999997</v>
      </c>
      <c r="AY65" s="142">
        <f t="shared" si="140"/>
        <v>0.96099999999999997</v>
      </c>
      <c r="AZ65" s="142">
        <f t="shared" si="140"/>
        <v>0.96099999999999997</v>
      </c>
      <c r="BA65" s="142">
        <f t="shared" si="140"/>
        <v>0.96099999999999997</v>
      </c>
    </row>
    <row r="66" spans="1:53" ht="13.5" customHeight="1" x14ac:dyDescent="0.3">
      <c r="A66" s="1"/>
      <c r="B66" s="125" t="s">
        <v>801</v>
      </c>
      <c r="C66" s="1" t="s">
        <v>822</v>
      </c>
      <c r="D66" s="143">
        <v>0.38</v>
      </c>
      <c r="E66" s="143">
        <f t="shared" ref="E66:M66" si="143">D66</f>
        <v>0.38</v>
      </c>
      <c r="F66" s="143">
        <f t="shared" si="143"/>
        <v>0.38</v>
      </c>
      <c r="G66" s="143">
        <f t="shared" si="143"/>
        <v>0.38</v>
      </c>
      <c r="H66" s="143">
        <f t="shared" si="143"/>
        <v>0.38</v>
      </c>
      <c r="I66" s="143">
        <f t="shared" si="143"/>
        <v>0.38</v>
      </c>
      <c r="J66" s="143">
        <f t="shared" si="143"/>
        <v>0.38</v>
      </c>
      <c r="K66" s="143">
        <f t="shared" si="143"/>
        <v>0.38</v>
      </c>
      <c r="L66" s="143">
        <f t="shared" si="143"/>
        <v>0.38</v>
      </c>
      <c r="M66" s="143">
        <f t="shared" si="143"/>
        <v>0.38</v>
      </c>
      <c r="N66" s="143">
        <f t="shared" si="140"/>
        <v>0.38</v>
      </c>
      <c r="O66" s="143">
        <f t="shared" si="140"/>
        <v>0.38</v>
      </c>
      <c r="P66" s="143">
        <f t="shared" si="140"/>
        <v>0.38</v>
      </c>
      <c r="Q66" s="143">
        <f t="shared" si="140"/>
        <v>0.38</v>
      </c>
      <c r="R66" s="143">
        <f t="shared" si="140"/>
        <v>0.38</v>
      </c>
      <c r="S66" s="143">
        <f t="shared" si="140"/>
        <v>0.38</v>
      </c>
      <c r="T66" s="143">
        <f t="shared" si="140"/>
        <v>0.38</v>
      </c>
      <c r="U66" s="143">
        <f t="shared" si="140"/>
        <v>0.38</v>
      </c>
      <c r="V66" s="143">
        <f t="shared" si="140"/>
        <v>0.38</v>
      </c>
      <c r="W66" s="143">
        <f t="shared" si="140"/>
        <v>0.38</v>
      </c>
      <c r="X66" s="143">
        <f t="shared" si="140"/>
        <v>0.38</v>
      </c>
      <c r="Y66" s="143">
        <f t="shared" si="140"/>
        <v>0.38</v>
      </c>
      <c r="Z66" s="143">
        <f t="shared" si="140"/>
        <v>0.38</v>
      </c>
      <c r="AA66" s="143">
        <f t="shared" si="140"/>
        <v>0.38</v>
      </c>
      <c r="AB66" s="143">
        <f t="shared" si="140"/>
        <v>0.38</v>
      </c>
      <c r="AC66" s="143">
        <f t="shared" si="140"/>
        <v>0.38</v>
      </c>
      <c r="AD66" s="143">
        <f t="shared" si="140"/>
        <v>0.38</v>
      </c>
      <c r="AE66" s="143">
        <f t="shared" si="140"/>
        <v>0.38</v>
      </c>
      <c r="AF66" s="143">
        <f t="shared" si="140"/>
        <v>0.38</v>
      </c>
      <c r="AG66" s="143">
        <f t="shared" si="140"/>
        <v>0.38</v>
      </c>
      <c r="AH66" s="143">
        <f t="shared" si="140"/>
        <v>0.38</v>
      </c>
      <c r="AI66" s="143">
        <f t="shared" si="140"/>
        <v>0.38</v>
      </c>
      <c r="AJ66" s="143">
        <f t="shared" si="140"/>
        <v>0.38</v>
      </c>
      <c r="AK66" s="143">
        <f t="shared" si="140"/>
        <v>0.38</v>
      </c>
      <c r="AL66" s="143">
        <f t="shared" si="140"/>
        <v>0.38</v>
      </c>
      <c r="AM66" s="143">
        <f t="shared" si="140"/>
        <v>0.38</v>
      </c>
      <c r="AN66" s="143">
        <f t="shared" si="140"/>
        <v>0.38</v>
      </c>
      <c r="AO66" s="143">
        <f t="shared" si="140"/>
        <v>0.38</v>
      </c>
      <c r="AP66" s="143">
        <f t="shared" si="140"/>
        <v>0.38</v>
      </c>
      <c r="AQ66" s="143">
        <f t="shared" si="140"/>
        <v>0.38</v>
      </c>
      <c r="AR66" s="143">
        <f t="shared" si="140"/>
        <v>0.38</v>
      </c>
      <c r="AS66" s="143">
        <f t="shared" si="140"/>
        <v>0.38</v>
      </c>
      <c r="AT66" s="143">
        <f t="shared" si="140"/>
        <v>0.38</v>
      </c>
      <c r="AU66" s="143">
        <f t="shared" si="140"/>
        <v>0.38</v>
      </c>
      <c r="AV66" s="143">
        <f t="shared" si="140"/>
        <v>0.38</v>
      </c>
      <c r="AW66" s="143">
        <f t="shared" si="140"/>
        <v>0.38</v>
      </c>
      <c r="AX66" s="143">
        <f t="shared" si="140"/>
        <v>0.38</v>
      </c>
      <c r="AY66" s="143">
        <f t="shared" si="140"/>
        <v>0.38</v>
      </c>
      <c r="AZ66" s="143">
        <f t="shared" si="140"/>
        <v>0.38</v>
      </c>
      <c r="BA66" s="143">
        <f t="shared" si="140"/>
        <v>0.38</v>
      </c>
    </row>
    <row r="67" spans="1:53" ht="13.5" customHeight="1" x14ac:dyDescent="0.3">
      <c r="A67" s="1"/>
      <c r="B67" s="125" t="s">
        <v>801</v>
      </c>
      <c r="C67" s="1" t="s">
        <v>823</v>
      </c>
      <c r="D67" s="143">
        <v>225</v>
      </c>
      <c r="E67" s="143">
        <f t="shared" ref="E67:M67" si="144">D67</f>
        <v>225</v>
      </c>
      <c r="F67" s="143">
        <f t="shared" si="144"/>
        <v>225</v>
      </c>
      <c r="G67" s="143">
        <f t="shared" si="144"/>
        <v>225</v>
      </c>
      <c r="H67" s="143">
        <f t="shared" si="144"/>
        <v>225</v>
      </c>
      <c r="I67" s="143">
        <f t="shared" si="144"/>
        <v>225</v>
      </c>
      <c r="J67" s="143">
        <f t="shared" si="144"/>
        <v>225</v>
      </c>
      <c r="K67" s="143">
        <f t="shared" si="144"/>
        <v>225</v>
      </c>
      <c r="L67" s="143">
        <f t="shared" si="144"/>
        <v>225</v>
      </c>
      <c r="M67" s="143">
        <f t="shared" si="144"/>
        <v>225</v>
      </c>
      <c r="N67" s="143">
        <f t="shared" si="140"/>
        <v>225</v>
      </c>
      <c r="O67" s="143">
        <f t="shared" si="140"/>
        <v>225</v>
      </c>
      <c r="P67" s="143">
        <f t="shared" si="140"/>
        <v>225</v>
      </c>
      <c r="Q67" s="143">
        <f t="shared" si="140"/>
        <v>225</v>
      </c>
      <c r="R67" s="143">
        <f t="shared" si="140"/>
        <v>225</v>
      </c>
      <c r="S67" s="143">
        <f t="shared" si="140"/>
        <v>225</v>
      </c>
      <c r="T67" s="143">
        <f t="shared" si="140"/>
        <v>225</v>
      </c>
      <c r="U67" s="143">
        <f t="shared" si="140"/>
        <v>225</v>
      </c>
      <c r="V67" s="143">
        <f t="shared" si="140"/>
        <v>225</v>
      </c>
      <c r="W67" s="143">
        <f t="shared" si="140"/>
        <v>225</v>
      </c>
      <c r="X67" s="143">
        <f t="shared" si="140"/>
        <v>225</v>
      </c>
      <c r="Y67" s="143">
        <f t="shared" si="140"/>
        <v>225</v>
      </c>
      <c r="Z67" s="143">
        <f t="shared" si="140"/>
        <v>225</v>
      </c>
      <c r="AA67" s="143">
        <f t="shared" si="140"/>
        <v>225</v>
      </c>
      <c r="AB67" s="143">
        <f t="shared" si="140"/>
        <v>225</v>
      </c>
      <c r="AC67" s="143">
        <f t="shared" si="140"/>
        <v>225</v>
      </c>
      <c r="AD67" s="143">
        <f t="shared" si="140"/>
        <v>225</v>
      </c>
      <c r="AE67" s="143">
        <f t="shared" si="140"/>
        <v>225</v>
      </c>
      <c r="AF67" s="143">
        <f t="shared" si="140"/>
        <v>225</v>
      </c>
      <c r="AG67" s="143">
        <f t="shared" si="140"/>
        <v>225</v>
      </c>
      <c r="AH67" s="143">
        <f t="shared" si="140"/>
        <v>225</v>
      </c>
      <c r="AI67" s="143">
        <f t="shared" si="140"/>
        <v>225</v>
      </c>
      <c r="AJ67" s="143">
        <f t="shared" si="140"/>
        <v>225</v>
      </c>
      <c r="AK67" s="143">
        <f t="shared" si="140"/>
        <v>225</v>
      </c>
      <c r="AL67" s="143">
        <f t="shared" si="140"/>
        <v>225</v>
      </c>
      <c r="AM67" s="143">
        <f t="shared" si="140"/>
        <v>225</v>
      </c>
      <c r="AN67" s="143">
        <f t="shared" si="140"/>
        <v>225</v>
      </c>
      <c r="AO67" s="143">
        <f t="shared" si="140"/>
        <v>225</v>
      </c>
      <c r="AP67" s="143">
        <f t="shared" si="140"/>
        <v>225</v>
      </c>
      <c r="AQ67" s="143">
        <f t="shared" si="140"/>
        <v>225</v>
      </c>
      <c r="AR67" s="143">
        <f t="shared" si="140"/>
        <v>225</v>
      </c>
      <c r="AS67" s="143">
        <f t="shared" si="140"/>
        <v>225</v>
      </c>
      <c r="AT67" s="143">
        <f t="shared" si="140"/>
        <v>225</v>
      </c>
      <c r="AU67" s="143">
        <f t="shared" si="140"/>
        <v>225</v>
      </c>
      <c r="AV67" s="143">
        <f t="shared" si="140"/>
        <v>225</v>
      </c>
      <c r="AW67" s="143">
        <f t="shared" si="140"/>
        <v>225</v>
      </c>
      <c r="AX67" s="143">
        <f t="shared" si="140"/>
        <v>225</v>
      </c>
      <c r="AY67" s="143">
        <f t="shared" si="140"/>
        <v>225</v>
      </c>
      <c r="AZ67" s="143">
        <f t="shared" si="140"/>
        <v>225</v>
      </c>
      <c r="BA67" s="143">
        <f t="shared" si="140"/>
        <v>225</v>
      </c>
    </row>
    <row r="68" spans="1:53" ht="13.5" hidden="1" customHeight="1" x14ac:dyDescent="0.3">
      <c r="A68" s="1"/>
      <c r="B68" s="125"/>
      <c r="C68" s="1" t="s">
        <v>824</v>
      </c>
      <c r="D68" s="142"/>
      <c r="E68" s="142"/>
      <c r="F68" s="142"/>
      <c r="G68" s="142"/>
      <c r="H68" s="142"/>
      <c r="I68" s="142"/>
      <c r="J68" s="142"/>
      <c r="K68" s="142"/>
      <c r="L68" s="14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53" ht="13.5" hidden="1" customHeight="1" x14ac:dyDescent="0.3">
      <c r="A69" s="1"/>
      <c r="B69" s="125"/>
      <c r="C69" s="1" t="s">
        <v>825</v>
      </c>
      <c r="D69" s="142"/>
      <c r="E69" s="142"/>
      <c r="F69" s="142"/>
      <c r="G69" s="142"/>
      <c r="H69" s="142"/>
      <c r="I69" s="142"/>
      <c r="J69" s="142"/>
      <c r="K69" s="142"/>
      <c r="L69" s="14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53" ht="13.5" hidden="1" customHeight="1" x14ac:dyDescent="0.3">
      <c r="A70" s="1"/>
      <c r="B70" s="125"/>
      <c r="C70" s="1" t="s">
        <v>826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53" ht="13.5" hidden="1" customHeight="1" x14ac:dyDescent="0.3">
      <c r="A71" s="1"/>
      <c r="B71" s="125"/>
      <c r="C71" s="1" t="s">
        <v>827</v>
      </c>
      <c r="D71" s="142"/>
      <c r="E71" s="142"/>
      <c r="F71" s="142"/>
      <c r="G71" s="142"/>
      <c r="H71" s="142"/>
      <c r="I71" s="142"/>
      <c r="J71" s="142"/>
      <c r="K71" s="142"/>
      <c r="L71" s="14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53" ht="13.5" hidden="1" customHeight="1" x14ac:dyDescent="0.3">
      <c r="A72" s="1"/>
      <c r="B72" s="125"/>
      <c r="C72" s="1" t="s">
        <v>828</v>
      </c>
      <c r="D72" s="142"/>
      <c r="E72" s="142"/>
      <c r="F72" s="142"/>
      <c r="G72" s="142"/>
      <c r="H72" s="142"/>
      <c r="I72" s="142"/>
      <c r="J72" s="142"/>
      <c r="K72" s="142"/>
      <c r="L72" s="14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53" ht="13.5" hidden="1" customHeight="1" x14ac:dyDescent="0.3">
      <c r="A73" s="1"/>
      <c r="B73" s="125"/>
      <c r="C73" s="1" t="s">
        <v>829</v>
      </c>
      <c r="D73" s="142"/>
      <c r="E73" s="142"/>
      <c r="F73" s="142"/>
      <c r="G73" s="142"/>
      <c r="H73" s="142"/>
      <c r="I73" s="142"/>
      <c r="J73" s="142"/>
      <c r="K73" s="142"/>
      <c r="L73" s="14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53" ht="13.5" hidden="1" customHeight="1" x14ac:dyDescent="0.3">
      <c r="A74" s="1"/>
      <c r="B74" s="125"/>
      <c r="C74" s="1" t="s">
        <v>830</v>
      </c>
      <c r="D74" s="144"/>
      <c r="E74" s="144"/>
      <c r="F74" s="144"/>
      <c r="G74" s="144"/>
      <c r="H74" s="144"/>
      <c r="I74" s="144"/>
      <c r="J74" s="144"/>
      <c r="K74" s="144"/>
      <c r="L74" s="14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53" ht="13.5" hidden="1" customHeight="1" x14ac:dyDescent="0.3">
      <c r="A75" s="1"/>
      <c r="B75" s="125"/>
      <c r="C75" s="1" t="s">
        <v>831</v>
      </c>
      <c r="D75" s="142"/>
      <c r="E75" s="142"/>
      <c r="F75" s="142"/>
      <c r="G75" s="142"/>
      <c r="H75" s="142"/>
      <c r="I75" s="142"/>
      <c r="J75" s="142"/>
      <c r="K75" s="142"/>
      <c r="L75" s="14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53" ht="13.5" hidden="1" customHeight="1" x14ac:dyDescent="0.3">
      <c r="A76" s="1"/>
      <c r="B76" s="125"/>
      <c r="C76" s="1" t="s">
        <v>832</v>
      </c>
      <c r="D76" s="142"/>
      <c r="E76" s="142"/>
      <c r="F76" s="142"/>
      <c r="G76" s="142"/>
      <c r="H76" s="142"/>
      <c r="I76" s="142"/>
      <c r="J76" s="142"/>
      <c r="K76" s="142"/>
      <c r="L76" s="14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53" ht="13.5" hidden="1" customHeight="1" x14ac:dyDescent="0.3">
      <c r="A77" s="1"/>
      <c r="B77" s="125"/>
      <c r="C77" s="1" t="s">
        <v>833</v>
      </c>
      <c r="D77" s="142"/>
      <c r="E77" s="142"/>
      <c r="F77" s="142"/>
      <c r="G77" s="142"/>
      <c r="H77" s="142"/>
      <c r="I77" s="142"/>
      <c r="J77" s="142"/>
      <c r="K77" s="142"/>
      <c r="L77" s="14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53" ht="13.5" hidden="1" customHeight="1" x14ac:dyDescent="0.3">
      <c r="A78" s="1"/>
      <c r="B78" s="125"/>
      <c r="C78" s="1" t="s">
        <v>834</v>
      </c>
      <c r="D78" s="142"/>
      <c r="E78" s="142"/>
      <c r="F78" s="142"/>
      <c r="G78" s="142"/>
      <c r="H78" s="142"/>
      <c r="I78" s="142"/>
      <c r="J78" s="142"/>
      <c r="K78" s="142"/>
      <c r="L78" s="14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53" ht="13.5" hidden="1" customHeight="1" x14ac:dyDescent="0.3">
      <c r="A79" s="1"/>
      <c r="B79" s="125"/>
      <c r="C79" s="1" t="s">
        <v>835</v>
      </c>
      <c r="D79" s="142"/>
      <c r="E79" s="142"/>
      <c r="F79" s="142"/>
      <c r="G79" s="142"/>
      <c r="H79" s="142"/>
      <c r="I79" s="142"/>
      <c r="J79" s="142"/>
      <c r="K79" s="142"/>
      <c r="L79" s="14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53" ht="13.5" hidden="1" customHeight="1" x14ac:dyDescent="0.3">
      <c r="A80" s="1"/>
      <c r="B80" s="125"/>
      <c r="C80" s="1" t="s">
        <v>836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3.5" hidden="1" customHeight="1" x14ac:dyDescent="0.3">
      <c r="A81" s="1"/>
      <c r="B81" s="125"/>
      <c r="C81" s="1" t="s">
        <v>837</v>
      </c>
      <c r="D81" s="142"/>
      <c r="E81" s="142"/>
      <c r="F81" s="142"/>
      <c r="G81" s="142"/>
      <c r="H81" s="142"/>
      <c r="I81" s="142"/>
      <c r="J81" s="142"/>
      <c r="K81" s="142"/>
      <c r="L81" s="14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3.5" hidden="1" customHeight="1" x14ac:dyDescent="0.3">
      <c r="A82" s="1"/>
      <c r="B82" s="125"/>
      <c r="C82" s="1" t="s">
        <v>838</v>
      </c>
      <c r="D82" s="142"/>
      <c r="E82" s="142"/>
      <c r="F82" s="142"/>
      <c r="G82" s="142"/>
      <c r="H82" s="142"/>
      <c r="I82" s="142"/>
      <c r="J82" s="142"/>
      <c r="K82" s="142"/>
      <c r="L82" s="14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3.5" hidden="1" customHeight="1" x14ac:dyDescent="0.3">
      <c r="A83" s="1"/>
      <c r="B83" s="125"/>
      <c r="C83" s="1" t="s">
        <v>839</v>
      </c>
      <c r="D83" s="142"/>
      <c r="E83" s="142"/>
      <c r="F83" s="142"/>
      <c r="G83" s="142"/>
      <c r="H83" s="142"/>
      <c r="I83" s="142"/>
      <c r="J83" s="142"/>
      <c r="K83" s="142"/>
      <c r="L83" s="14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3.5" hidden="1" customHeight="1" x14ac:dyDescent="0.3">
      <c r="A84" s="1"/>
      <c r="B84" s="125"/>
      <c r="C84" s="1" t="s">
        <v>840</v>
      </c>
      <c r="D84" s="142"/>
      <c r="E84" s="142"/>
      <c r="F84" s="142"/>
      <c r="G84" s="142"/>
      <c r="H84" s="142"/>
      <c r="I84" s="142"/>
      <c r="J84" s="142"/>
      <c r="K84" s="142"/>
      <c r="L84" s="14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3.5" hidden="1" customHeight="1" x14ac:dyDescent="0.3">
      <c r="A85" s="1"/>
      <c r="B85" s="125"/>
      <c r="C85" s="1" t="s">
        <v>841</v>
      </c>
      <c r="D85" s="144"/>
      <c r="E85" s="144"/>
      <c r="F85" s="144"/>
      <c r="G85" s="144"/>
      <c r="H85" s="144"/>
      <c r="I85" s="144"/>
      <c r="J85" s="144"/>
      <c r="K85" s="144"/>
      <c r="L85" s="14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3.5" hidden="1" customHeight="1" x14ac:dyDescent="0.3">
      <c r="A86" s="1"/>
      <c r="B86" s="125"/>
      <c r="C86" s="1" t="s">
        <v>842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3.5" hidden="1" customHeight="1" x14ac:dyDescent="0.3">
      <c r="A87" s="1"/>
      <c r="B87" s="125"/>
      <c r="C87" s="1" t="s">
        <v>843</v>
      </c>
      <c r="D87" s="144"/>
      <c r="E87" s="144"/>
      <c r="F87" s="144"/>
      <c r="G87" s="144"/>
      <c r="H87" s="144"/>
      <c r="I87" s="144"/>
      <c r="J87" s="144"/>
      <c r="K87" s="144"/>
      <c r="L87" s="14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3.5" hidden="1" customHeight="1" x14ac:dyDescent="0.3">
      <c r="A88" s="1"/>
      <c r="B88" s="125"/>
      <c r="C88" s="1" t="s">
        <v>844</v>
      </c>
      <c r="D88" s="142"/>
      <c r="E88" s="142"/>
      <c r="F88" s="142"/>
      <c r="G88" s="142"/>
      <c r="H88" s="142"/>
      <c r="I88" s="142"/>
      <c r="J88" s="142"/>
      <c r="K88" s="142"/>
      <c r="L88" s="14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3.5" hidden="1" customHeight="1" x14ac:dyDescent="0.3">
      <c r="A89" s="1"/>
      <c r="B89" s="125" t="s">
        <v>845</v>
      </c>
      <c r="C89" s="1" t="s">
        <v>846</v>
      </c>
      <c r="D89" s="144"/>
      <c r="E89" s="144"/>
      <c r="F89" s="144"/>
      <c r="G89" s="144"/>
      <c r="H89" s="144"/>
      <c r="I89" s="144"/>
      <c r="J89" s="144"/>
      <c r="K89" s="144"/>
      <c r="L89" s="14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3.5" hidden="1" customHeight="1" x14ac:dyDescent="0.3">
      <c r="A90" s="1"/>
      <c r="B90" s="125"/>
      <c r="C90" s="1" t="s">
        <v>847</v>
      </c>
      <c r="D90" s="142"/>
      <c r="E90" s="142"/>
      <c r="F90" s="142"/>
      <c r="G90" s="142"/>
      <c r="H90" s="142"/>
      <c r="I90" s="142"/>
      <c r="J90" s="142"/>
      <c r="K90" s="142"/>
      <c r="L90" s="14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3.5" hidden="1" customHeight="1" x14ac:dyDescent="0.3">
      <c r="A91" s="1"/>
      <c r="B91" s="125"/>
      <c r="C91" s="1" t="s">
        <v>848</v>
      </c>
      <c r="D91" s="142"/>
      <c r="E91" s="142"/>
      <c r="F91" s="142"/>
      <c r="G91" s="142"/>
      <c r="H91" s="142"/>
      <c r="I91" s="142"/>
      <c r="J91" s="142"/>
      <c r="K91" s="142"/>
      <c r="L91" s="14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3.5" hidden="1" customHeight="1" x14ac:dyDescent="0.3">
      <c r="A92" s="1"/>
      <c r="B92" s="125"/>
      <c r="C92" s="1" t="s">
        <v>849</v>
      </c>
      <c r="D92" s="142"/>
      <c r="E92" s="142"/>
      <c r="F92" s="142"/>
      <c r="G92" s="142"/>
      <c r="H92" s="142"/>
      <c r="I92" s="142"/>
      <c r="J92" s="142"/>
      <c r="K92" s="142"/>
      <c r="L92" s="14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3.5" hidden="1" customHeight="1" x14ac:dyDescent="0.3">
      <c r="A93" s="1"/>
      <c r="B93" s="125"/>
      <c r="C93" s="1" t="s">
        <v>850</v>
      </c>
      <c r="D93" s="142"/>
      <c r="E93" s="142"/>
      <c r="F93" s="142"/>
      <c r="G93" s="142"/>
      <c r="H93" s="142"/>
      <c r="I93" s="142"/>
      <c r="J93" s="142"/>
      <c r="K93" s="142"/>
      <c r="L93" s="14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3.5" hidden="1" customHeight="1" x14ac:dyDescent="0.3">
      <c r="A94" s="1"/>
      <c r="B94" s="125"/>
      <c r="C94" s="1" t="s">
        <v>851</v>
      </c>
      <c r="D94" s="9"/>
      <c r="E94" s="144"/>
      <c r="F94" s="144"/>
      <c r="G94" s="144"/>
      <c r="H94" s="144"/>
      <c r="I94" s="144"/>
      <c r="J94" s="144"/>
      <c r="K94" s="144"/>
      <c r="L94" s="14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3.5" customHeight="1" x14ac:dyDescent="0.3">
      <c r="A96" s="1"/>
      <c r="B96" s="1"/>
      <c r="C96" s="122" t="s">
        <v>852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53" ht="13.5" customHeight="1" thickBot="1" x14ac:dyDescent="0.35">
      <c r="A97" s="1"/>
      <c r="B97" s="1"/>
      <c r="C97" s="123" t="s">
        <v>794</v>
      </c>
      <c r="D97" s="123">
        <v>2022</v>
      </c>
      <c r="E97" s="123">
        <f t="shared" ref="E97:L97" si="145">D97+1</f>
        <v>2023</v>
      </c>
      <c r="F97" s="123">
        <f t="shared" si="145"/>
        <v>2024</v>
      </c>
      <c r="G97" s="123">
        <f t="shared" si="145"/>
        <v>2025</v>
      </c>
      <c r="H97" s="123">
        <f t="shared" si="145"/>
        <v>2026</v>
      </c>
      <c r="I97" s="123">
        <f t="shared" si="145"/>
        <v>2027</v>
      </c>
      <c r="J97" s="123">
        <f t="shared" si="145"/>
        <v>2028</v>
      </c>
      <c r="K97" s="123">
        <f t="shared" si="145"/>
        <v>2029</v>
      </c>
      <c r="L97" s="123">
        <f t="shared" si="145"/>
        <v>2030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53" ht="13.5" hidden="1" customHeight="1" x14ac:dyDescent="0.3">
      <c r="A98" s="1" t="s">
        <v>853</v>
      </c>
      <c r="B98" s="125"/>
      <c r="C98" s="1" t="s">
        <v>818</v>
      </c>
      <c r="D98" s="160"/>
      <c r="E98" s="145"/>
      <c r="F98" s="145"/>
      <c r="G98" s="145"/>
      <c r="H98" s="145"/>
      <c r="I98" s="145"/>
      <c r="J98" s="145"/>
      <c r="K98" s="145"/>
      <c r="L98" s="14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53" ht="13.5" customHeight="1" x14ac:dyDescent="0.3">
      <c r="B99" s="125" t="s">
        <v>801</v>
      </c>
      <c r="C99" s="1" t="s">
        <v>819</v>
      </c>
      <c r="D99" s="145">
        <f>IF(OR(D46&lt;0,D63&lt;0),0,D46*D63)</f>
        <v>0</v>
      </c>
      <c r="E99" s="145">
        <f t="shared" ref="E99:K99" si="146">IF(OR(E46&lt;0,E63&lt;0),0,E46*E63)</f>
        <v>0</v>
      </c>
      <c r="F99" s="145">
        <f t="shared" si="146"/>
        <v>0</v>
      </c>
      <c r="G99" s="145">
        <f t="shared" si="146"/>
        <v>0</v>
      </c>
      <c r="H99" s="145">
        <f t="shared" si="146"/>
        <v>0.16400000000000003</v>
      </c>
      <c r="I99" s="145">
        <f t="shared" si="146"/>
        <v>0.16400000000000003</v>
      </c>
      <c r="J99" s="145">
        <f t="shared" si="146"/>
        <v>0.16400000000000003</v>
      </c>
      <c r="K99" s="145">
        <f t="shared" si="146"/>
        <v>0.16400000000000003</v>
      </c>
      <c r="L99" s="145">
        <f>IF(OR(L46&lt;0,L63&lt;0),0,L46*L63)</f>
        <v>0.16400000000000003</v>
      </c>
      <c r="M99" s="145">
        <f>IF(OR(M46&lt;0,M63&lt;0),0,M46*M63)</f>
        <v>0.16400000000000003</v>
      </c>
      <c r="N99" s="145">
        <f t="shared" ref="N99:BA99" si="147">IF(OR(N46&lt;0,N63&lt;0),0,N46*N63)</f>
        <v>0.16400000000000003</v>
      </c>
      <c r="O99" s="145">
        <f t="shared" si="147"/>
        <v>0.16400000000000003</v>
      </c>
      <c r="P99" s="145">
        <f t="shared" si="147"/>
        <v>0.16400000000000003</v>
      </c>
      <c r="Q99" s="145">
        <f t="shared" si="147"/>
        <v>0.16400000000000003</v>
      </c>
      <c r="R99" s="145">
        <f t="shared" si="147"/>
        <v>0.16400000000000003</v>
      </c>
      <c r="S99" s="145">
        <f t="shared" si="147"/>
        <v>0.16400000000000003</v>
      </c>
      <c r="T99" s="145">
        <f t="shared" si="147"/>
        <v>0.16400000000000003</v>
      </c>
      <c r="U99" s="145">
        <f t="shared" si="147"/>
        <v>0.16400000000000003</v>
      </c>
      <c r="V99" s="145">
        <f t="shared" si="147"/>
        <v>0.16400000000000003</v>
      </c>
      <c r="W99" s="145">
        <f t="shared" si="147"/>
        <v>0.16400000000000003</v>
      </c>
      <c r="X99" s="145">
        <f t="shared" si="147"/>
        <v>0.16400000000000003</v>
      </c>
      <c r="Y99" s="145">
        <f t="shared" si="147"/>
        <v>0.16400000000000003</v>
      </c>
      <c r="Z99" s="145">
        <f t="shared" si="147"/>
        <v>0.16400000000000003</v>
      </c>
      <c r="AA99" s="145">
        <f t="shared" si="147"/>
        <v>0.16400000000000003</v>
      </c>
      <c r="AB99" s="145">
        <f t="shared" si="147"/>
        <v>0.16400000000000003</v>
      </c>
      <c r="AC99" s="145">
        <f t="shared" si="147"/>
        <v>0.16400000000000003</v>
      </c>
      <c r="AD99" s="145">
        <f t="shared" si="147"/>
        <v>0.16400000000000003</v>
      </c>
      <c r="AE99" s="145">
        <f t="shared" si="147"/>
        <v>0.16400000000000003</v>
      </c>
      <c r="AF99" s="145">
        <f t="shared" si="147"/>
        <v>0.16400000000000003</v>
      </c>
      <c r="AG99" s="145">
        <f t="shared" si="147"/>
        <v>0.16400000000000003</v>
      </c>
      <c r="AH99" s="145">
        <f t="shared" si="147"/>
        <v>0.16400000000000003</v>
      </c>
      <c r="AI99" s="145">
        <f t="shared" si="147"/>
        <v>0.16400000000000003</v>
      </c>
      <c r="AJ99" s="145">
        <f t="shared" si="147"/>
        <v>0.16400000000000003</v>
      </c>
      <c r="AK99" s="145">
        <f t="shared" si="147"/>
        <v>0.16400000000000003</v>
      </c>
      <c r="AL99" s="145">
        <f t="shared" si="147"/>
        <v>0.16400000000000003</v>
      </c>
      <c r="AM99" s="145">
        <f t="shared" si="147"/>
        <v>0.16400000000000003</v>
      </c>
      <c r="AN99" s="145">
        <f t="shared" si="147"/>
        <v>0.16400000000000003</v>
      </c>
      <c r="AO99" s="145">
        <f t="shared" si="147"/>
        <v>0.16400000000000003</v>
      </c>
      <c r="AP99" s="145">
        <f t="shared" si="147"/>
        <v>0.16400000000000003</v>
      </c>
      <c r="AQ99" s="145">
        <f t="shared" si="147"/>
        <v>0.16400000000000003</v>
      </c>
      <c r="AR99" s="145">
        <f t="shared" si="147"/>
        <v>0.16400000000000003</v>
      </c>
      <c r="AS99" s="145">
        <f t="shared" si="147"/>
        <v>0.16400000000000003</v>
      </c>
      <c r="AT99" s="145">
        <f t="shared" si="147"/>
        <v>0.16400000000000003</v>
      </c>
      <c r="AU99" s="145">
        <f t="shared" si="147"/>
        <v>0.16400000000000003</v>
      </c>
      <c r="AV99" s="145">
        <f t="shared" si="147"/>
        <v>0.16400000000000003</v>
      </c>
      <c r="AW99" s="145">
        <f t="shared" si="147"/>
        <v>0.16400000000000003</v>
      </c>
      <c r="AX99" s="145">
        <f t="shared" si="147"/>
        <v>0.16400000000000003</v>
      </c>
      <c r="AY99" s="145">
        <f t="shared" si="147"/>
        <v>0.16400000000000003</v>
      </c>
      <c r="AZ99" s="145">
        <f t="shared" si="147"/>
        <v>0.16400000000000003</v>
      </c>
      <c r="BA99" s="145">
        <f t="shared" si="147"/>
        <v>0.16400000000000003</v>
      </c>
    </row>
    <row r="100" spans="1:53" ht="13.5" customHeight="1" x14ac:dyDescent="0.3">
      <c r="A100" s="1"/>
      <c r="B100" s="125" t="s">
        <v>801</v>
      </c>
      <c r="C100" s="1" t="s">
        <v>820</v>
      </c>
      <c r="D100" s="145">
        <f>IF(OR(D46&lt;0,D64&lt;0),0,D46*D64)</f>
        <v>0</v>
      </c>
      <c r="E100" s="145">
        <f t="shared" ref="E100:K100" si="148">IF(OR(E46&lt;0,E64&lt;0),0,E46*E64)</f>
        <v>0</v>
      </c>
      <c r="F100" s="145">
        <f t="shared" si="148"/>
        <v>0</v>
      </c>
      <c r="G100" s="145">
        <f t="shared" si="148"/>
        <v>0</v>
      </c>
      <c r="H100" s="145">
        <f t="shared" si="148"/>
        <v>5.1275000000000013</v>
      </c>
      <c r="I100" s="145">
        <f t="shared" si="148"/>
        <v>5.1275000000000013</v>
      </c>
      <c r="J100" s="145">
        <f t="shared" si="148"/>
        <v>5.1275000000000013</v>
      </c>
      <c r="K100" s="145">
        <f t="shared" si="148"/>
        <v>5.1275000000000013</v>
      </c>
      <c r="L100" s="145">
        <f>IF(OR(L46&lt;0,L64&lt;0),0,L46*L64)</f>
        <v>5.1275000000000013</v>
      </c>
      <c r="M100" s="145">
        <f>IF(OR(M46&lt;0,M64&lt;0),0,M46*M64)</f>
        <v>5.1275000000000013</v>
      </c>
      <c r="N100" s="145">
        <f t="shared" ref="N100:BA100" si="149">IF(OR(N46&lt;0,N64&lt;0),0,N46*N64)</f>
        <v>5.1275000000000013</v>
      </c>
      <c r="O100" s="145">
        <f t="shared" si="149"/>
        <v>5.1275000000000013</v>
      </c>
      <c r="P100" s="145">
        <f t="shared" si="149"/>
        <v>5.1275000000000013</v>
      </c>
      <c r="Q100" s="145">
        <f t="shared" si="149"/>
        <v>5.1275000000000013</v>
      </c>
      <c r="R100" s="145">
        <f t="shared" si="149"/>
        <v>5.1275000000000013</v>
      </c>
      <c r="S100" s="145">
        <f t="shared" si="149"/>
        <v>5.1275000000000013</v>
      </c>
      <c r="T100" s="145">
        <f t="shared" si="149"/>
        <v>5.1275000000000013</v>
      </c>
      <c r="U100" s="145">
        <f t="shared" si="149"/>
        <v>5.1275000000000013</v>
      </c>
      <c r="V100" s="145">
        <f t="shared" si="149"/>
        <v>5.1275000000000013</v>
      </c>
      <c r="W100" s="145">
        <f t="shared" si="149"/>
        <v>5.1275000000000013</v>
      </c>
      <c r="X100" s="145">
        <f t="shared" si="149"/>
        <v>5.1275000000000013</v>
      </c>
      <c r="Y100" s="145">
        <f t="shared" si="149"/>
        <v>5.1275000000000013</v>
      </c>
      <c r="Z100" s="145">
        <f t="shared" si="149"/>
        <v>5.1275000000000013</v>
      </c>
      <c r="AA100" s="145">
        <f t="shared" si="149"/>
        <v>5.1275000000000013</v>
      </c>
      <c r="AB100" s="145">
        <f t="shared" si="149"/>
        <v>5.1275000000000013</v>
      </c>
      <c r="AC100" s="145">
        <f t="shared" si="149"/>
        <v>5.1275000000000013</v>
      </c>
      <c r="AD100" s="145">
        <f t="shared" si="149"/>
        <v>5.1275000000000013</v>
      </c>
      <c r="AE100" s="145">
        <f t="shared" si="149"/>
        <v>5.1275000000000013</v>
      </c>
      <c r="AF100" s="145">
        <f t="shared" si="149"/>
        <v>5.1275000000000013</v>
      </c>
      <c r="AG100" s="145">
        <f t="shared" si="149"/>
        <v>5.1275000000000013</v>
      </c>
      <c r="AH100" s="145">
        <f t="shared" si="149"/>
        <v>5.1275000000000013</v>
      </c>
      <c r="AI100" s="145">
        <f t="shared" si="149"/>
        <v>5.1275000000000013</v>
      </c>
      <c r="AJ100" s="145">
        <f t="shared" si="149"/>
        <v>5.1275000000000013</v>
      </c>
      <c r="AK100" s="145">
        <f t="shared" si="149"/>
        <v>5.1275000000000013</v>
      </c>
      <c r="AL100" s="145">
        <f t="shared" si="149"/>
        <v>5.1275000000000013</v>
      </c>
      <c r="AM100" s="145">
        <f t="shared" si="149"/>
        <v>5.1275000000000013</v>
      </c>
      <c r="AN100" s="145">
        <f t="shared" si="149"/>
        <v>5.1275000000000013</v>
      </c>
      <c r="AO100" s="145">
        <f t="shared" si="149"/>
        <v>5.1275000000000013</v>
      </c>
      <c r="AP100" s="145">
        <f t="shared" si="149"/>
        <v>5.1275000000000013</v>
      </c>
      <c r="AQ100" s="145">
        <f t="shared" si="149"/>
        <v>5.1275000000000013</v>
      </c>
      <c r="AR100" s="145">
        <f t="shared" si="149"/>
        <v>5.1275000000000013</v>
      </c>
      <c r="AS100" s="145">
        <f t="shared" si="149"/>
        <v>5.1275000000000013</v>
      </c>
      <c r="AT100" s="145">
        <f t="shared" si="149"/>
        <v>5.1275000000000013</v>
      </c>
      <c r="AU100" s="145">
        <f t="shared" si="149"/>
        <v>5.1275000000000013</v>
      </c>
      <c r="AV100" s="145">
        <f t="shared" si="149"/>
        <v>5.1275000000000013</v>
      </c>
      <c r="AW100" s="145">
        <f t="shared" si="149"/>
        <v>5.1275000000000013</v>
      </c>
      <c r="AX100" s="145">
        <f t="shared" si="149"/>
        <v>5.1275000000000013</v>
      </c>
      <c r="AY100" s="145">
        <f t="shared" si="149"/>
        <v>5.1275000000000013</v>
      </c>
      <c r="AZ100" s="145">
        <f t="shared" si="149"/>
        <v>5.1275000000000013</v>
      </c>
      <c r="BA100" s="145">
        <f t="shared" si="149"/>
        <v>5.1275000000000013</v>
      </c>
    </row>
    <row r="101" spans="1:53" ht="13.5" customHeight="1" x14ac:dyDescent="0.3">
      <c r="A101" s="1"/>
      <c r="B101" s="125" t="s">
        <v>801</v>
      </c>
      <c r="C101" s="1" t="s">
        <v>821</v>
      </c>
      <c r="D101" s="145">
        <f>IF(OR(D47&lt;0,D65&lt;0),0,D47*D65)</f>
        <v>13.453999999999999</v>
      </c>
      <c r="E101" s="145">
        <f t="shared" ref="E101:K101" si="150">IF(OR(E47&lt;0,E65&lt;0),0,E47*E65)</f>
        <v>14.414999999999999</v>
      </c>
      <c r="F101" s="145">
        <f t="shared" si="150"/>
        <v>16.337</v>
      </c>
      <c r="G101" s="145">
        <f t="shared" si="150"/>
        <v>18.259</v>
      </c>
      <c r="H101" s="145">
        <f t="shared" si="150"/>
        <v>20.181000000000001</v>
      </c>
      <c r="I101" s="145">
        <f t="shared" si="150"/>
        <v>20.181000000000001</v>
      </c>
      <c r="J101" s="145">
        <f t="shared" si="150"/>
        <v>20.181000000000001</v>
      </c>
      <c r="K101" s="145">
        <f t="shared" si="150"/>
        <v>20.181000000000001</v>
      </c>
      <c r="L101" s="145">
        <f>IF(OR(L47&lt;0,L65&lt;0),0,L47*L65)</f>
        <v>20.181000000000001</v>
      </c>
      <c r="M101" s="145">
        <f>IF(OR(M47&lt;0,M65&lt;0),0,M47*M65)</f>
        <v>20.181000000000001</v>
      </c>
      <c r="N101" s="145">
        <f t="shared" ref="N101:BA101" si="151">IF(OR(N47&lt;0,N65&lt;0),0,N47*N65)</f>
        <v>20.181000000000001</v>
      </c>
      <c r="O101" s="145">
        <f t="shared" si="151"/>
        <v>20.181000000000001</v>
      </c>
      <c r="P101" s="145">
        <f t="shared" si="151"/>
        <v>20.181000000000001</v>
      </c>
      <c r="Q101" s="145">
        <f t="shared" si="151"/>
        <v>20.181000000000001</v>
      </c>
      <c r="R101" s="145">
        <f t="shared" si="151"/>
        <v>20.181000000000001</v>
      </c>
      <c r="S101" s="145">
        <f t="shared" si="151"/>
        <v>20.181000000000001</v>
      </c>
      <c r="T101" s="145">
        <f t="shared" si="151"/>
        <v>20.181000000000001</v>
      </c>
      <c r="U101" s="145">
        <f t="shared" si="151"/>
        <v>20.181000000000001</v>
      </c>
      <c r="V101" s="145">
        <f t="shared" si="151"/>
        <v>20.181000000000001</v>
      </c>
      <c r="W101" s="145">
        <f t="shared" si="151"/>
        <v>20.181000000000001</v>
      </c>
      <c r="X101" s="145">
        <f t="shared" si="151"/>
        <v>20.181000000000001</v>
      </c>
      <c r="Y101" s="145">
        <f t="shared" si="151"/>
        <v>20.181000000000001</v>
      </c>
      <c r="Z101" s="145">
        <f t="shared" si="151"/>
        <v>20.181000000000001</v>
      </c>
      <c r="AA101" s="145">
        <f t="shared" si="151"/>
        <v>20.181000000000001</v>
      </c>
      <c r="AB101" s="145">
        <f t="shared" si="151"/>
        <v>20.181000000000001</v>
      </c>
      <c r="AC101" s="145">
        <f t="shared" si="151"/>
        <v>20.181000000000001</v>
      </c>
      <c r="AD101" s="145">
        <f t="shared" si="151"/>
        <v>20.181000000000001</v>
      </c>
      <c r="AE101" s="145">
        <f t="shared" si="151"/>
        <v>20.181000000000001</v>
      </c>
      <c r="AF101" s="145">
        <f t="shared" si="151"/>
        <v>20.181000000000001</v>
      </c>
      <c r="AG101" s="145">
        <f t="shared" si="151"/>
        <v>20.181000000000001</v>
      </c>
      <c r="AH101" s="145">
        <f t="shared" si="151"/>
        <v>20.181000000000001</v>
      </c>
      <c r="AI101" s="145">
        <f t="shared" si="151"/>
        <v>20.181000000000001</v>
      </c>
      <c r="AJ101" s="145">
        <f t="shared" si="151"/>
        <v>20.181000000000001</v>
      </c>
      <c r="AK101" s="145">
        <f t="shared" si="151"/>
        <v>20.181000000000001</v>
      </c>
      <c r="AL101" s="145">
        <f t="shared" si="151"/>
        <v>20.181000000000001</v>
      </c>
      <c r="AM101" s="145">
        <f t="shared" si="151"/>
        <v>20.181000000000001</v>
      </c>
      <c r="AN101" s="145">
        <f t="shared" si="151"/>
        <v>20.181000000000001</v>
      </c>
      <c r="AO101" s="145">
        <f t="shared" si="151"/>
        <v>20.181000000000001</v>
      </c>
      <c r="AP101" s="145">
        <f t="shared" si="151"/>
        <v>20.181000000000001</v>
      </c>
      <c r="AQ101" s="145">
        <f t="shared" si="151"/>
        <v>20.181000000000001</v>
      </c>
      <c r="AR101" s="145">
        <f t="shared" si="151"/>
        <v>20.181000000000001</v>
      </c>
      <c r="AS101" s="145">
        <f t="shared" si="151"/>
        <v>20.181000000000001</v>
      </c>
      <c r="AT101" s="145">
        <f t="shared" si="151"/>
        <v>20.181000000000001</v>
      </c>
      <c r="AU101" s="145">
        <f t="shared" si="151"/>
        <v>20.181000000000001</v>
      </c>
      <c r="AV101" s="145">
        <f t="shared" si="151"/>
        <v>20.181000000000001</v>
      </c>
      <c r="AW101" s="145">
        <f t="shared" si="151"/>
        <v>20.181000000000001</v>
      </c>
      <c r="AX101" s="145">
        <f t="shared" si="151"/>
        <v>20.181000000000001</v>
      </c>
      <c r="AY101" s="145">
        <f t="shared" si="151"/>
        <v>20.181000000000001</v>
      </c>
      <c r="AZ101" s="145">
        <f t="shared" si="151"/>
        <v>20.181000000000001</v>
      </c>
      <c r="BA101" s="145">
        <f t="shared" si="151"/>
        <v>20.181000000000001</v>
      </c>
    </row>
    <row r="102" spans="1:53" ht="13.5" customHeight="1" x14ac:dyDescent="0.3">
      <c r="A102" s="1"/>
      <c r="B102" s="125" t="s">
        <v>801</v>
      </c>
      <c r="C102" s="1" t="s">
        <v>822</v>
      </c>
      <c r="D102" s="145">
        <f>IF(OR(D47&lt;0,D66&lt;0),0,D47*D66)</f>
        <v>5.32</v>
      </c>
      <c r="E102" s="145">
        <f t="shared" ref="E102:K102" si="152">IF(OR(E47&lt;0,E66&lt;0),0,E47*E66)</f>
        <v>5.7</v>
      </c>
      <c r="F102" s="145">
        <f t="shared" si="152"/>
        <v>6.46</v>
      </c>
      <c r="G102" s="145">
        <f t="shared" si="152"/>
        <v>7.22</v>
      </c>
      <c r="H102" s="145">
        <f t="shared" si="152"/>
        <v>7.98</v>
      </c>
      <c r="I102" s="145">
        <f t="shared" si="152"/>
        <v>7.98</v>
      </c>
      <c r="J102" s="145">
        <f t="shared" si="152"/>
        <v>7.98</v>
      </c>
      <c r="K102" s="145">
        <f t="shared" si="152"/>
        <v>7.98</v>
      </c>
      <c r="L102" s="145">
        <f>IF(OR(L47&lt;0,L66&lt;0),0,L47*L66)</f>
        <v>7.98</v>
      </c>
      <c r="M102" s="145">
        <f>IF(OR(M47&lt;0,M66&lt;0),0,M47*M66)</f>
        <v>7.98</v>
      </c>
      <c r="N102" s="145">
        <f t="shared" ref="N102:BA102" si="153">IF(OR(N47&lt;0,N66&lt;0),0,N47*N66)</f>
        <v>7.98</v>
      </c>
      <c r="O102" s="145">
        <f t="shared" si="153"/>
        <v>7.98</v>
      </c>
      <c r="P102" s="145">
        <f t="shared" si="153"/>
        <v>7.98</v>
      </c>
      <c r="Q102" s="145">
        <f t="shared" si="153"/>
        <v>7.98</v>
      </c>
      <c r="R102" s="145">
        <f t="shared" si="153"/>
        <v>7.98</v>
      </c>
      <c r="S102" s="145">
        <f t="shared" si="153"/>
        <v>7.98</v>
      </c>
      <c r="T102" s="145">
        <f t="shared" si="153"/>
        <v>7.98</v>
      </c>
      <c r="U102" s="145">
        <f t="shared" si="153"/>
        <v>7.98</v>
      </c>
      <c r="V102" s="145">
        <f t="shared" si="153"/>
        <v>7.98</v>
      </c>
      <c r="W102" s="145">
        <f t="shared" si="153"/>
        <v>7.98</v>
      </c>
      <c r="X102" s="145">
        <f t="shared" si="153"/>
        <v>7.98</v>
      </c>
      <c r="Y102" s="145">
        <f t="shared" si="153"/>
        <v>7.98</v>
      </c>
      <c r="Z102" s="145">
        <f t="shared" si="153"/>
        <v>7.98</v>
      </c>
      <c r="AA102" s="145">
        <f t="shared" si="153"/>
        <v>7.98</v>
      </c>
      <c r="AB102" s="145">
        <f t="shared" si="153"/>
        <v>7.98</v>
      </c>
      <c r="AC102" s="145">
        <f t="shared" si="153"/>
        <v>7.98</v>
      </c>
      <c r="AD102" s="145">
        <f t="shared" si="153"/>
        <v>7.98</v>
      </c>
      <c r="AE102" s="145">
        <f t="shared" si="153"/>
        <v>7.98</v>
      </c>
      <c r="AF102" s="145">
        <f t="shared" si="153"/>
        <v>7.98</v>
      </c>
      <c r="AG102" s="145">
        <f t="shared" si="153"/>
        <v>7.98</v>
      </c>
      <c r="AH102" s="145">
        <f t="shared" si="153"/>
        <v>7.98</v>
      </c>
      <c r="AI102" s="145">
        <f t="shared" si="153"/>
        <v>7.98</v>
      </c>
      <c r="AJ102" s="145">
        <f t="shared" si="153"/>
        <v>7.98</v>
      </c>
      <c r="AK102" s="145">
        <f t="shared" si="153"/>
        <v>7.98</v>
      </c>
      <c r="AL102" s="145">
        <f t="shared" si="153"/>
        <v>7.98</v>
      </c>
      <c r="AM102" s="145">
        <f t="shared" si="153"/>
        <v>7.98</v>
      </c>
      <c r="AN102" s="145">
        <f t="shared" si="153"/>
        <v>7.98</v>
      </c>
      <c r="AO102" s="145">
        <f t="shared" si="153"/>
        <v>7.98</v>
      </c>
      <c r="AP102" s="145">
        <f t="shared" si="153"/>
        <v>7.98</v>
      </c>
      <c r="AQ102" s="145">
        <f t="shared" si="153"/>
        <v>7.98</v>
      </c>
      <c r="AR102" s="145">
        <f t="shared" si="153"/>
        <v>7.98</v>
      </c>
      <c r="AS102" s="145">
        <f t="shared" si="153"/>
        <v>7.98</v>
      </c>
      <c r="AT102" s="145">
        <f t="shared" si="153"/>
        <v>7.98</v>
      </c>
      <c r="AU102" s="145">
        <f t="shared" si="153"/>
        <v>7.98</v>
      </c>
      <c r="AV102" s="145">
        <f t="shared" si="153"/>
        <v>7.98</v>
      </c>
      <c r="AW102" s="145">
        <f t="shared" si="153"/>
        <v>7.98</v>
      </c>
      <c r="AX102" s="145">
        <f t="shared" si="153"/>
        <v>7.98</v>
      </c>
      <c r="AY102" s="145">
        <f t="shared" si="153"/>
        <v>7.98</v>
      </c>
      <c r="AZ102" s="145">
        <f t="shared" si="153"/>
        <v>7.98</v>
      </c>
      <c r="BA102" s="145">
        <f t="shared" si="153"/>
        <v>7.98</v>
      </c>
    </row>
    <row r="103" spans="1:53" ht="13.5" customHeight="1" x14ac:dyDescent="0.3">
      <c r="A103" s="1"/>
      <c r="B103" s="125" t="s">
        <v>801</v>
      </c>
      <c r="C103" s="1" t="s">
        <v>823</v>
      </c>
      <c r="D103" s="145">
        <f>IF(OR(D48&lt;0,D67&lt;0),0,D48*D67)</f>
        <v>0</v>
      </c>
      <c r="E103" s="145">
        <f t="shared" ref="E103:K103" si="154">IF(OR(E48&lt;0,E67&lt;0),0,E48*E67)</f>
        <v>1.3499999999999996</v>
      </c>
      <c r="F103" s="145">
        <f t="shared" si="154"/>
        <v>3.6</v>
      </c>
      <c r="G103" s="145">
        <f t="shared" si="154"/>
        <v>3.6</v>
      </c>
      <c r="H103" s="145">
        <f t="shared" si="154"/>
        <v>5.8500000000000005</v>
      </c>
      <c r="I103" s="145">
        <f t="shared" si="154"/>
        <v>5.8500000000000005</v>
      </c>
      <c r="J103" s="145">
        <f t="shared" si="154"/>
        <v>5.8500000000000005</v>
      </c>
      <c r="K103" s="145">
        <f t="shared" si="154"/>
        <v>5.8500000000000005</v>
      </c>
      <c r="L103" s="145">
        <f>IF(OR(L48&lt;0,L67&lt;0),0,L48*L67)</f>
        <v>5.8500000000000005</v>
      </c>
      <c r="M103" s="145">
        <f>IF(OR(M48&lt;0,M67&lt;0),0,M48*M67)</f>
        <v>5.8500000000000005</v>
      </c>
      <c r="N103" s="145">
        <f t="shared" ref="N103:BA103" si="155">IF(OR(N48&lt;0,N67&lt;0),0,N48*N67)</f>
        <v>5.8500000000000005</v>
      </c>
      <c r="O103" s="145">
        <f t="shared" si="155"/>
        <v>5.8500000000000005</v>
      </c>
      <c r="P103" s="145">
        <f t="shared" si="155"/>
        <v>5.8500000000000005</v>
      </c>
      <c r="Q103" s="145">
        <f t="shared" si="155"/>
        <v>5.8500000000000005</v>
      </c>
      <c r="R103" s="145">
        <f t="shared" si="155"/>
        <v>5.8500000000000005</v>
      </c>
      <c r="S103" s="145">
        <f t="shared" si="155"/>
        <v>5.8500000000000005</v>
      </c>
      <c r="T103" s="145">
        <f t="shared" si="155"/>
        <v>5.8500000000000005</v>
      </c>
      <c r="U103" s="145">
        <f t="shared" si="155"/>
        <v>5.8500000000000005</v>
      </c>
      <c r="V103" s="145">
        <f t="shared" si="155"/>
        <v>5.8500000000000005</v>
      </c>
      <c r="W103" s="145">
        <f t="shared" si="155"/>
        <v>5.8500000000000005</v>
      </c>
      <c r="X103" s="145">
        <f t="shared" si="155"/>
        <v>5.8500000000000005</v>
      </c>
      <c r="Y103" s="145">
        <f t="shared" si="155"/>
        <v>5.8500000000000005</v>
      </c>
      <c r="Z103" s="145">
        <f t="shared" si="155"/>
        <v>5.8500000000000005</v>
      </c>
      <c r="AA103" s="145">
        <f t="shared" si="155"/>
        <v>5.8500000000000005</v>
      </c>
      <c r="AB103" s="145">
        <f t="shared" si="155"/>
        <v>5.8500000000000005</v>
      </c>
      <c r="AC103" s="145">
        <f t="shared" si="155"/>
        <v>5.8500000000000005</v>
      </c>
      <c r="AD103" s="145">
        <f t="shared" si="155"/>
        <v>5.8500000000000005</v>
      </c>
      <c r="AE103" s="145">
        <f t="shared" si="155"/>
        <v>5.8500000000000005</v>
      </c>
      <c r="AF103" s="145">
        <f t="shared" si="155"/>
        <v>5.8500000000000005</v>
      </c>
      <c r="AG103" s="145">
        <f t="shared" si="155"/>
        <v>5.8500000000000005</v>
      </c>
      <c r="AH103" s="145">
        <f t="shared" si="155"/>
        <v>5.8500000000000005</v>
      </c>
      <c r="AI103" s="145">
        <f t="shared" si="155"/>
        <v>5.8500000000000005</v>
      </c>
      <c r="AJ103" s="145">
        <f t="shared" si="155"/>
        <v>5.8500000000000005</v>
      </c>
      <c r="AK103" s="145">
        <f t="shared" si="155"/>
        <v>5.8500000000000005</v>
      </c>
      <c r="AL103" s="145">
        <f t="shared" si="155"/>
        <v>5.8500000000000005</v>
      </c>
      <c r="AM103" s="145">
        <f t="shared" si="155"/>
        <v>5.8500000000000005</v>
      </c>
      <c r="AN103" s="145">
        <f t="shared" si="155"/>
        <v>5.8500000000000005</v>
      </c>
      <c r="AO103" s="145">
        <f t="shared" si="155"/>
        <v>5.8500000000000005</v>
      </c>
      <c r="AP103" s="145">
        <f t="shared" si="155"/>
        <v>5.8500000000000005</v>
      </c>
      <c r="AQ103" s="145">
        <f t="shared" si="155"/>
        <v>5.8500000000000005</v>
      </c>
      <c r="AR103" s="145">
        <f t="shared" si="155"/>
        <v>5.8500000000000005</v>
      </c>
      <c r="AS103" s="145">
        <f t="shared" si="155"/>
        <v>5.8500000000000005</v>
      </c>
      <c r="AT103" s="145">
        <f t="shared" si="155"/>
        <v>5.8500000000000005</v>
      </c>
      <c r="AU103" s="145">
        <f t="shared" si="155"/>
        <v>5.8500000000000005</v>
      </c>
      <c r="AV103" s="145">
        <f t="shared" si="155"/>
        <v>5.8500000000000005</v>
      </c>
      <c r="AW103" s="145">
        <f t="shared" si="155"/>
        <v>5.8500000000000005</v>
      </c>
      <c r="AX103" s="145">
        <f t="shared" si="155"/>
        <v>5.8500000000000005</v>
      </c>
      <c r="AY103" s="145">
        <f t="shared" si="155"/>
        <v>5.8500000000000005</v>
      </c>
      <c r="AZ103" s="145">
        <f t="shared" si="155"/>
        <v>5.8500000000000005</v>
      </c>
      <c r="BA103" s="145">
        <f t="shared" si="155"/>
        <v>5.8500000000000005</v>
      </c>
    </row>
    <row r="104" spans="1:53" ht="13.5" hidden="1" customHeight="1" x14ac:dyDescent="0.3">
      <c r="A104" s="1"/>
      <c r="B104" s="1"/>
      <c r="C104" s="1" t="s">
        <v>824</v>
      </c>
      <c r="D104" s="145"/>
      <c r="E104" s="145"/>
      <c r="F104" s="145"/>
      <c r="G104" s="145"/>
      <c r="H104" s="145"/>
      <c r="I104" s="146"/>
      <c r="J104" s="146"/>
      <c r="K104" s="146"/>
      <c r="L104" s="14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53" ht="13.5" hidden="1" customHeight="1" x14ac:dyDescent="0.3">
      <c r="A105" s="1"/>
      <c r="B105" s="1"/>
      <c r="C105" s="1" t="s">
        <v>825</v>
      </c>
      <c r="D105" s="145"/>
      <c r="E105" s="145"/>
      <c r="F105" s="145"/>
      <c r="G105" s="145"/>
      <c r="H105" s="145"/>
      <c r="I105" s="146"/>
      <c r="J105" s="146"/>
      <c r="K105" s="146"/>
      <c r="L105" s="14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53" ht="13.5" hidden="1" customHeight="1" x14ac:dyDescent="0.3">
      <c r="A106" s="1"/>
      <c r="B106" s="1"/>
      <c r="C106" s="1" t="s">
        <v>826</v>
      </c>
      <c r="D106" s="147"/>
      <c r="E106" s="147"/>
      <c r="F106" s="147"/>
      <c r="G106" s="147"/>
      <c r="H106" s="147"/>
      <c r="I106" s="148"/>
      <c r="J106" s="148"/>
      <c r="K106" s="148"/>
      <c r="L106" s="14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53" ht="13.5" hidden="1" customHeight="1" x14ac:dyDescent="0.3">
      <c r="A107" s="1"/>
      <c r="B107" s="1"/>
      <c r="C107" s="1" t="s">
        <v>827</v>
      </c>
      <c r="D107" s="145"/>
      <c r="E107" s="145"/>
      <c r="F107" s="145"/>
      <c r="G107" s="145"/>
      <c r="H107" s="145"/>
      <c r="I107" s="146"/>
      <c r="J107" s="146"/>
      <c r="K107" s="146"/>
      <c r="L107" s="14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53" ht="13.5" hidden="1" customHeight="1" x14ac:dyDescent="0.3">
      <c r="A108" s="1"/>
      <c r="B108" s="1"/>
      <c r="C108" s="1" t="s">
        <v>828</v>
      </c>
      <c r="D108" s="145"/>
      <c r="E108" s="145"/>
      <c r="F108" s="145"/>
      <c r="G108" s="145"/>
      <c r="H108" s="145"/>
      <c r="I108" s="146"/>
      <c r="J108" s="146"/>
      <c r="K108" s="146"/>
      <c r="L108" s="14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53" ht="13.5" hidden="1" customHeight="1" x14ac:dyDescent="0.3">
      <c r="A109" s="1"/>
      <c r="B109" s="1"/>
      <c r="C109" s="1" t="s">
        <v>829</v>
      </c>
      <c r="D109" s="145"/>
      <c r="E109" s="145"/>
      <c r="F109" s="145"/>
      <c r="G109" s="145"/>
      <c r="H109" s="145"/>
      <c r="I109" s="146"/>
      <c r="J109" s="146"/>
      <c r="K109" s="146"/>
      <c r="L109" s="1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53" ht="13.5" hidden="1" customHeight="1" x14ac:dyDescent="0.3">
      <c r="A110" s="1"/>
      <c r="B110" s="1"/>
      <c r="C110" s="1" t="s">
        <v>830</v>
      </c>
      <c r="D110" s="147"/>
      <c r="E110" s="147"/>
      <c r="F110" s="147"/>
      <c r="G110" s="147"/>
      <c r="H110" s="147"/>
      <c r="I110" s="148"/>
      <c r="J110" s="148"/>
      <c r="K110" s="148"/>
      <c r="L110" s="14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53" ht="13.5" hidden="1" customHeight="1" x14ac:dyDescent="0.3">
      <c r="A111" s="1"/>
      <c r="B111" s="1"/>
      <c r="C111" s="1" t="s">
        <v>831</v>
      </c>
      <c r="D111" s="145"/>
      <c r="E111" s="145"/>
      <c r="F111" s="145"/>
      <c r="G111" s="145"/>
      <c r="H111" s="145"/>
      <c r="I111" s="146"/>
      <c r="J111" s="146"/>
      <c r="K111" s="146"/>
      <c r="L111" s="1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53" ht="13.5" hidden="1" customHeight="1" x14ac:dyDescent="0.3">
      <c r="A112" s="1"/>
      <c r="B112" s="1"/>
      <c r="C112" s="1" t="s">
        <v>832</v>
      </c>
      <c r="D112" s="145"/>
      <c r="E112" s="145"/>
      <c r="F112" s="145"/>
      <c r="G112" s="145"/>
      <c r="H112" s="145"/>
      <c r="I112" s="146"/>
      <c r="J112" s="146"/>
      <c r="K112" s="146"/>
      <c r="L112" s="14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3.5" hidden="1" customHeight="1" x14ac:dyDescent="0.3">
      <c r="A113" s="1"/>
      <c r="B113" s="1"/>
      <c r="C113" s="1" t="s">
        <v>833</v>
      </c>
      <c r="D113" s="145"/>
      <c r="E113" s="145"/>
      <c r="F113" s="145"/>
      <c r="G113" s="145"/>
      <c r="H113" s="145"/>
      <c r="I113" s="146"/>
      <c r="J113" s="146"/>
      <c r="K113" s="146"/>
      <c r="L113" s="14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3.5" hidden="1" customHeight="1" x14ac:dyDescent="0.3">
      <c r="A114" s="1"/>
      <c r="B114" s="1"/>
      <c r="C114" s="1" t="s">
        <v>834</v>
      </c>
      <c r="D114" s="145"/>
      <c r="E114" s="145"/>
      <c r="F114" s="145"/>
      <c r="G114" s="145"/>
      <c r="H114" s="145"/>
      <c r="I114" s="146"/>
      <c r="J114" s="146"/>
      <c r="K114" s="146"/>
      <c r="L114" s="1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3.5" hidden="1" customHeight="1" x14ac:dyDescent="0.3">
      <c r="A115" s="1"/>
      <c r="B115" s="1"/>
      <c r="C115" s="1" t="s">
        <v>835</v>
      </c>
      <c r="D115" s="145"/>
      <c r="E115" s="145"/>
      <c r="F115" s="145"/>
      <c r="G115" s="145"/>
      <c r="H115" s="145"/>
      <c r="I115" s="146"/>
      <c r="J115" s="146"/>
      <c r="K115" s="146"/>
      <c r="L115" s="14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3.5" hidden="1" customHeight="1" x14ac:dyDescent="0.3">
      <c r="A116" s="1"/>
      <c r="B116" s="1"/>
      <c r="C116" s="1" t="s">
        <v>836</v>
      </c>
      <c r="D116" s="147"/>
      <c r="E116" s="147"/>
      <c r="F116" s="147"/>
      <c r="G116" s="147"/>
      <c r="H116" s="147"/>
      <c r="I116" s="148"/>
      <c r="J116" s="148"/>
      <c r="K116" s="148"/>
      <c r="L116" s="14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3.5" hidden="1" customHeight="1" x14ac:dyDescent="0.3">
      <c r="A117" s="1"/>
      <c r="B117" s="1"/>
      <c r="C117" s="1" t="s">
        <v>837</v>
      </c>
      <c r="D117" s="145"/>
      <c r="E117" s="145"/>
      <c r="F117" s="145"/>
      <c r="G117" s="145"/>
      <c r="H117" s="145"/>
      <c r="I117" s="146"/>
      <c r="J117" s="146"/>
      <c r="K117" s="146"/>
      <c r="L117" s="14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3.5" hidden="1" customHeight="1" x14ac:dyDescent="0.3">
      <c r="A118" s="1"/>
      <c r="B118" s="1"/>
      <c r="C118" s="1" t="s">
        <v>838</v>
      </c>
      <c r="D118" s="145"/>
      <c r="E118" s="145"/>
      <c r="F118" s="145"/>
      <c r="G118" s="145"/>
      <c r="H118" s="145"/>
      <c r="I118" s="146"/>
      <c r="J118" s="146"/>
      <c r="K118" s="146"/>
      <c r="L118" s="14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3.5" hidden="1" customHeight="1" x14ac:dyDescent="0.3">
      <c r="A119" s="1"/>
      <c r="B119" s="1"/>
      <c r="C119" s="1" t="s">
        <v>839</v>
      </c>
      <c r="D119" s="145"/>
      <c r="E119" s="145"/>
      <c r="F119" s="145"/>
      <c r="G119" s="145"/>
      <c r="H119" s="145"/>
      <c r="I119" s="146"/>
      <c r="J119" s="146"/>
      <c r="K119" s="146"/>
      <c r="L119" s="1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3.5" hidden="1" customHeight="1" x14ac:dyDescent="0.3">
      <c r="A120" s="1"/>
      <c r="B120" s="1"/>
      <c r="C120" s="1" t="s">
        <v>840</v>
      </c>
      <c r="D120" s="145"/>
      <c r="E120" s="145"/>
      <c r="F120" s="145"/>
      <c r="G120" s="145"/>
      <c r="H120" s="145"/>
      <c r="I120" s="146"/>
      <c r="J120" s="146"/>
      <c r="K120" s="146"/>
      <c r="L120" s="14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3.5" hidden="1" customHeight="1" x14ac:dyDescent="0.3">
      <c r="A121" s="1"/>
      <c r="B121" s="1"/>
      <c r="C121" s="1" t="s">
        <v>841</v>
      </c>
      <c r="D121" s="147"/>
      <c r="E121" s="147"/>
      <c r="F121" s="147"/>
      <c r="G121" s="147"/>
      <c r="H121" s="147"/>
      <c r="I121" s="148"/>
      <c r="J121" s="148"/>
      <c r="K121" s="148"/>
      <c r="L121" s="14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3.5" hidden="1" customHeight="1" x14ac:dyDescent="0.3">
      <c r="A122" s="1"/>
      <c r="B122" s="1"/>
      <c r="C122" s="1" t="s">
        <v>842</v>
      </c>
      <c r="D122" s="145"/>
      <c r="E122" s="145"/>
      <c r="F122" s="145"/>
      <c r="G122" s="145"/>
      <c r="H122" s="145"/>
      <c r="I122" s="146"/>
      <c r="J122" s="146"/>
      <c r="K122" s="146"/>
      <c r="L122" s="14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3.5" hidden="1" customHeight="1" x14ac:dyDescent="0.3">
      <c r="A123" s="1"/>
      <c r="B123" s="1"/>
      <c r="C123" s="1" t="s">
        <v>843</v>
      </c>
      <c r="D123" s="147"/>
      <c r="E123" s="147"/>
      <c r="F123" s="147"/>
      <c r="G123" s="147"/>
      <c r="H123" s="147"/>
      <c r="I123" s="148"/>
      <c r="J123" s="148"/>
      <c r="K123" s="148"/>
      <c r="L123" s="14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3.5" hidden="1" customHeight="1" x14ac:dyDescent="0.3">
      <c r="A124" s="1"/>
      <c r="B124" s="1"/>
      <c r="C124" s="1" t="s">
        <v>844</v>
      </c>
      <c r="D124" s="145"/>
      <c r="E124" s="145"/>
      <c r="F124" s="145"/>
      <c r="G124" s="145"/>
      <c r="H124" s="145"/>
      <c r="I124" s="146"/>
      <c r="J124" s="146"/>
      <c r="K124" s="146"/>
      <c r="L124" s="14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3.5" hidden="1" customHeight="1" x14ac:dyDescent="0.3">
      <c r="A125" s="1"/>
      <c r="B125" s="1" t="s">
        <v>845</v>
      </c>
      <c r="C125" s="1" t="s">
        <v>846</v>
      </c>
      <c r="D125" s="147"/>
      <c r="E125" s="147"/>
      <c r="F125" s="147"/>
      <c r="G125" s="147"/>
      <c r="H125" s="147"/>
      <c r="I125" s="148"/>
      <c r="J125" s="148"/>
      <c r="K125" s="148"/>
      <c r="L125" s="14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3.5" hidden="1" customHeight="1" x14ac:dyDescent="0.3">
      <c r="A126" s="1"/>
      <c r="B126" s="1"/>
      <c r="C126" s="1" t="s">
        <v>847</v>
      </c>
      <c r="D126" s="145"/>
      <c r="E126" s="145"/>
      <c r="F126" s="145"/>
      <c r="G126" s="145"/>
      <c r="H126" s="145"/>
      <c r="I126" s="146"/>
      <c r="J126" s="146"/>
      <c r="K126" s="146"/>
      <c r="L126" s="14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3.5" hidden="1" customHeight="1" x14ac:dyDescent="0.3">
      <c r="A127" s="1"/>
      <c r="B127" s="1"/>
      <c r="C127" s="1" t="s">
        <v>848</v>
      </c>
      <c r="D127" s="145"/>
      <c r="E127" s="145"/>
      <c r="F127" s="145"/>
      <c r="G127" s="145"/>
      <c r="H127" s="145"/>
      <c r="I127" s="146"/>
      <c r="J127" s="146"/>
      <c r="K127" s="146"/>
      <c r="L127" s="14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3.5" hidden="1" customHeight="1" x14ac:dyDescent="0.3">
      <c r="A128" s="1"/>
      <c r="B128" s="1"/>
      <c r="C128" s="1" t="s">
        <v>849</v>
      </c>
      <c r="D128" s="145"/>
      <c r="E128" s="145"/>
      <c r="F128" s="145"/>
      <c r="G128" s="145"/>
      <c r="H128" s="145"/>
      <c r="I128" s="146"/>
      <c r="J128" s="146"/>
      <c r="K128" s="146"/>
      <c r="L128" s="14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53" ht="13.5" hidden="1" customHeight="1" x14ac:dyDescent="0.3">
      <c r="A129" s="1"/>
      <c r="B129" s="1"/>
      <c r="C129" s="1" t="s">
        <v>850</v>
      </c>
      <c r="D129" s="145"/>
      <c r="E129" s="145"/>
      <c r="F129" s="145"/>
      <c r="G129" s="145"/>
      <c r="H129" s="145"/>
      <c r="I129" s="146"/>
      <c r="J129" s="146"/>
      <c r="K129" s="146"/>
      <c r="L129" s="14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53" ht="13.5" hidden="1" customHeight="1" x14ac:dyDescent="0.3">
      <c r="A130" s="1"/>
      <c r="B130" s="1"/>
      <c r="C130" s="1" t="s">
        <v>851</v>
      </c>
      <c r="D130" s="147"/>
      <c r="E130" s="147"/>
      <c r="F130" s="147"/>
      <c r="G130" s="147"/>
      <c r="H130" s="147"/>
      <c r="I130" s="148"/>
      <c r="J130" s="148"/>
      <c r="K130" s="148"/>
      <c r="L130" s="14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53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53" ht="13.5" customHeight="1" x14ac:dyDescent="0.3">
      <c r="A132" s="1"/>
      <c r="B132" s="1"/>
      <c r="C132" s="122" t="s">
        <v>854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53" ht="13.5" customHeight="1" thickBot="1" x14ac:dyDescent="0.35">
      <c r="A133" s="1"/>
      <c r="B133" s="1"/>
      <c r="C133" s="123" t="s">
        <v>794</v>
      </c>
      <c r="D133" s="123">
        <v>2022</v>
      </c>
      <c r="E133" s="123">
        <f t="shared" ref="E133:AG133" si="156">D133+1</f>
        <v>2023</v>
      </c>
      <c r="F133" s="123">
        <f t="shared" si="156"/>
        <v>2024</v>
      </c>
      <c r="G133" s="123">
        <f t="shared" si="156"/>
        <v>2025</v>
      </c>
      <c r="H133" s="123">
        <f t="shared" si="156"/>
        <v>2026</v>
      </c>
      <c r="I133" s="123">
        <f t="shared" si="156"/>
        <v>2027</v>
      </c>
      <c r="J133" s="123">
        <f t="shared" si="156"/>
        <v>2028</v>
      </c>
      <c r="K133" s="123">
        <f t="shared" si="156"/>
        <v>2029</v>
      </c>
      <c r="L133" s="123">
        <f t="shared" si="156"/>
        <v>2030</v>
      </c>
      <c r="M133" s="123">
        <f t="shared" si="156"/>
        <v>2031</v>
      </c>
      <c r="N133" s="123">
        <f t="shared" si="156"/>
        <v>2032</v>
      </c>
      <c r="O133" s="123">
        <f t="shared" si="156"/>
        <v>2033</v>
      </c>
      <c r="P133" s="123">
        <f t="shared" si="156"/>
        <v>2034</v>
      </c>
      <c r="Q133" s="123">
        <f t="shared" si="156"/>
        <v>2035</v>
      </c>
      <c r="R133" s="123">
        <f t="shared" si="156"/>
        <v>2036</v>
      </c>
      <c r="S133" s="123">
        <f t="shared" si="156"/>
        <v>2037</v>
      </c>
      <c r="T133" s="123">
        <f t="shared" si="156"/>
        <v>2038</v>
      </c>
      <c r="U133" s="123">
        <f t="shared" si="156"/>
        <v>2039</v>
      </c>
      <c r="V133" s="123">
        <f t="shared" si="156"/>
        <v>2040</v>
      </c>
      <c r="W133" s="123">
        <f t="shared" si="156"/>
        <v>2041</v>
      </c>
      <c r="X133" s="123">
        <f t="shared" si="156"/>
        <v>2042</v>
      </c>
      <c r="Y133" s="123">
        <f t="shared" si="156"/>
        <v>2043</v>
      </c>
      <c r="Z133" s="123">
        <f t="shared" si="156"/>
        <v>2044</v>
      </c>
      <c r="AA133" s="123">
        <f t="shared" si="156"/>
        <v>2045</v>
      </c>
      <c r="AB133" s="123">
        <f t="shared" si="156"/>
        <v>2046</v>
      </c>
      <c r="AC133" s="123">
        <f t="shared" si="156"/>
        <v>2047</v>
      </c>
      <c r="AD133" s="123">
        <f t="shared" si="156"/>
        <v>2048</v>
      </c>
      <c r="AE133" s="123">
        <f t="shared" si="156"/>
        <v>2049</v>
      </c>
      <c r="AF133" s="123">
        <f t="shared" si="156"/>
        <v>2050</v>
      </c>
      <c r="AG133" s="123">
        <f t="shared" si="156"/>
        <v>2051</v>
      </c>
      <c r="AH133" s="123">
        <f t="shared" ref="AH133" si="157">AG133+1</f>
        <v>2052</v>
      </c>
      <c r="AI133" s="123">
        <f t="shared" ref="AI133" si="158">AH133+1</f>
        <v>2053</v>
      </c>
      <c r="AJ133" s="123">
        <f t="shared" ref="AJ133" si="159">AI133+1</f>
        <v>2054</v>
      </c>
      <c r="AK133" s="123">
        <f t="shared" ref="AK133" si="160">AJ133+1</f>
        <v>2055</v>
      </c>
      <c r="AL133" s="123">
        <f t="shared" ref="AL133" si="161">AK133+1</f>
        <v>2056</v>
      </c>
      <c r="AM133" s="123">
        <f t="shared" ref="AM133" si="162">AL133+1</f>
        <v>2057</v>
      </c>
      <c r="AN133" s="123">
        <f t="shared" ref="AN133" si="163">AM133+1</f>
        <v>2058</v>
      </c>
      <c r="AO133" s="123">
        <f t="shared" ref="AO133" si="164">AN133+1</f>
        <v>2059</v>
      </c>
      <c r="AP133" s="123">
        <f t="shared" ref="AP133" si="165">AO133+1</f>
        <v>2060</v>
      </c>
      <c r="AQ133" s="123">
        <f t="shared" ref="AQ133" si="166">AP133+1</f>
        <v>2061</v>
      </c>
      <c r="AR133" s="123">
        <f t="shared" ref="AR133" si="167">AQ133+1</f>
        <v>2062</v>
      </c>
      <c r="AS133" s="123">
        <f t="shared" ref="AS133" si="168">AR133+1</f>
        <v>2063</v>
      </c>
      <c r="AT133" s="123">
        <f t="shared" ref="AT133" si="169">AS133+1</f>
        <v>2064</v>
      </c>
      <c r="AU133" s="123">
        <f t="shared" ref="AU133" si="170">AT133+1</f>
        <v>2065</v>
      </c>
      <c r="AV133" s="123">
        <f t="shared" ref="AV133" si="171">AU133+1</f>
        <v>2066</v>
      </c>
      <c r="AW133" s="123">
        <f t="shared" ref="AW133" si="172">AV133+1</f>
        <v>2067</v>
      </c>
      <c r="AX133" s="123">
        <f t="shared" ref="AX133" si="173">AW133+1</f>
        <v>2068</v>
      </c>
      <c r="AY133" s="123">
        <f t="shared" ref="AY133" si="174">AX133+1</f>
        <v>2069</v>
      </c>
      <c r="AZ133" s="123">
        <f t="shared" ref="AZ133" si="175">AY133+1</f>
        <v>2070</v>
      </c>
      <c r="BA133" s="123">
        <f t="shared" ref="BA133" si="176">AZ133+1</f>
        <v>2071</v>
      </c>
    </row>
    <row r="134" spans="1:53" ht="13.5" hidden="1" customHeight="1" x14ac:dyDescent="0.3">
      <c r="A134" s="1" t="s">
        <v>855</v>
      </c>
      <c r="B134" s="149"/>
      <c r="C134" s="146" t="s">
        <v>856</v>
      </c>
      <c r="D134" s="160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  <c r="AE134" s="145"/>
      <c r="AF134" s="145"/>
      <c r="AG134" s="145"/>
      <c r="AH134" s="145"/>
      <c r="AI134" s="145"/>
      <c r="AJ134" s="145"/>
      <c r="AK134" s="145"/>
      <c r="AL134" s="145"/>
      <c r="AM134" s="145"/>
      <c r="AN134" s="145"/>
      <c r="AO134" s="145"/>
      <c r="AP134" s="145"/>
      <c r="AQ134" s="145"/>
      <c r="AR134" s="145"/>
      <c r="AS134" s="145"/>
      <c r="AT134" s="145"/>
      <c r="AU134" s="145"/>
      <c r="AV134" s="145"/>
      <c r="AW134" s="145"/>
      <c r="AX134" s="145"/>
      <c r="AY134" s="145"/>
      <c r="AZ134" s="145"/>
      <c r="BA134" s="145"/>
    </row>
    <row r="135" spans="1:53" ht="13.5" customHeight="1" x14ac:dyDescent="0.3">
      <c r="B135" s="149" t="s">
        <v>801</v>
      </c>
      <c r="C135" s="146" t="s">
        <v>750</v>
      </c>
      <c r="D135" s="145">
        <f t="shared" ref="D135:M135" si="177">D99</f>
        <v>0</v>
      </c>
      <c r="E135" s="145">
        <f t="shared" si="177"/>
        <v>0</v>
      </c>
      <c r="F135" s="145">
        <f t="shared" si="177"/>
        <v>0</v>
      </c>
      <c r="G135" s="145">
        <f t="shared" si="177"/>
        <v>0</v>
      </c>
      <c r="H135" s="145">
        <f t="shared" si="177"/>
        <v>0.16400000000000003</v>
      </c>
      <c r="I135" s="145">
        <f t="shared" si="177"/>
        <v>0.16400000000000003</v>
      </c>
      <c r="J135" s="145">
        <f t="shared" si="177"/>
        <v>0.16400000000000003</v>
      </c>
      <c r="K135" s="145">
        <f t="shared" si="177"/>
        <v>0.16400000000000003</v>
      </c>
      <c r="L135" s="145">
        <f t="shared" si="177"/>
        <v>0.16400000000000003</v>
      </c>
      <c r="M135" s="145">
        <f t="shared" si="177"/>
        <v>0.16400000000000003</v>
      </c>
      <c r="N135" s="145">
        <f t="shared" ref="N135:BA135" si="178">N99</f>
        <v>0.16400000000000003</v>
      </c>
      <c r="O135" s="145">
        <f t="shared" si="178"/>
        <v>0.16400000000000003</v>
      </c>
      <c r="P135" s="145">
        <f t="shared" si="178"/>
        <v>0.16400000000000003</v>
      </c>
      <c r="Q135" s="145">
        <f t="shared" si="178"/>
        <v>0.16400000000000003</v>
      </c>
      <c r="R135" s="145">
        <f t="shared" si="178"/>
        <v>0.16400000000000003</v>
      </c>
      <c r="S135" s="145">
        <f t="shared" si="178"/>
        <v>0.16400000000000003</v>
      </c>
      <c r="T135" s="145">
        <f t="shared" si="178"/>
        <v>0.16400000000000003</v>
      </c>
      <c r="U135" s="145">
        <f t="shared" si="178"/>
        <v>0.16400000000000003</v>
      </c>
      <c r="V135" s="145">
        <f t="shared" si="178"/>
        <v>0.16400000000000003</v>
      </c>
      <c r="W135" s="145">
        <f t="shared" si="178"/>
        <v>0.16400000000000003</v>
      </c>
      <c r="X135" s="145">
        <f t="shared" si="178"/>
        <v>0.16400000000000003</v>
      </c>
      <c r="Y135" s="145">
        <f t="shared" si="178"/>
        <v>0.16400000000000003</v>
      </c>
      <c r="Z135" s="145">
        <f t="shared" si="178"/>
        <v>0.16400000000000003</v>
      </c>
      <c r="AA135" s="145">
        <f t="shared" si="178"/>
        <v>0.16400000000000003</v>
      </c>
      <c r="AB135" s="145">
        <f t="shared" si="178"/>
        <v>0.16400000000000003</v>
      </c>
      <c r="AC135" s="145">
        <f t="shared" si="178"/>
        <v>0.16400000000000003</v>
      </c>
      <c r="AD135" s="145">
        <f t="shared" si="178"/>
        <v>0.16400000000000003</v>
      </c>
      <c r="AE135" s="145">
        <f t="shared" si="178"/>
        <v>0.16400000000000003</v>
      </c>
      <c r="AF135" s="145">
        <f t="shared" si="178"/>
        <v>0.16400000000000003</v>
      </c>
      <c r="AG135" s="145">
        <f t="shared" si="178"/>
        <v>0.16400000000000003</v>
      </c>
      <c r="AH135" s="145">
        <f t="shared" si="178"/>
        <v>0.16400000000000003</v>
      </c>
      <c r="AI135" s="145">
        <f t="shared" si="178"/>
        <v>0.16400000000000003</v>
      </c>
      <c r="AJ135" s="145">
        <f t="shared" si="178"/>
        <v>0.16400000000000003</v>
      </c>
      <c r="AK135" s="145">
        <f t="shared" si="178"/>
        <v>0.16400000000000003</v>
      </c>
      <c r="AL135" s="145">
        <f t="shared" si="178"/>
        <v>0.16400000000000003</v>
      </c>
      <c r="AM135" s="145">
        <f t="shared" si="178"/>
        <v>0.16400000000000003</v>
      </c>
      <c r="AN135" s="145">
        <f t="shared" si="178"/>
        <v>0.16400000000000003</v>
      </c>
      <c r="AO135" s="145">
        <f t="shared" si="178"/>
        <v>0.16400000000000003</v>
      </c>
      <c r="AP135" s="145">
        <f t="shared" si="178"/>
        <v>0.16400000000000003</v>
      </c>
      <c r="AQ135" s="145">
        <f t="shared" si="178"/>
        <v>0.16400000000000003</v>
      </c>
      <c r="AR135" s="145">
        <f t="shared" si="178"/>
        <v>0.16400000000000003</v>
      </c>
      <c r="AS135" s="145">
        <f t="shared" si="178"/>
        <v>0.16400000000000003</v>
      </c>
      <c r="AT135" s="145">
        <f t="shared" si="178"/>
        <v>0.16400000000000003</v>
      </c>
      <c r="AU135" s="145">
        <f t="shared" si="178"/>
        <v>0.16400000000000003</v>
      </c>
      <c r="AV135" s="145">
        <f t="shared" si="178"/>
        <v>0.16400000000000003</v>
      </c>
      <c r="AW135" s="145">
        <f t="shared" si="178"/>
        <v>0.16400000000000003</v>
      </c>
      <c r="AX135" s="145">
        <f t="shared" si="178"/>
        <v>0.16400000000000003</v>
      </c>
      <c r="AY135" s="145">
        <f t="shared" si="178"/>
        <v>0.16400000000000003</v>
      </c>
      <c r="AZ135" s="145">
        <f t="shared" si="178"/>
        <v>0.16400000000000003</v>
      </c>
      <c r="BA135" s="145">
        <f t="shared" si="178"/>
        <v>0.16400000000000003</v>
      </c>
    </row>
    <row r="136" spans="1:53" ht="13.5" customHeight="1" x14ac:dyDescent="0.3">
      <c r="A136" s="1"/>
      <c r="B136" s="149" t="s">
        <v>801</v>
      </c>
      <c r="C136" s="146" t="s">
        <v>857</v>
      </c>
      <c r="D136" s="150">
        <f>D100</f>
        <v>0</v>
      </c>
      <c r="E136" s="150">
        <f t="shared" ref="E136:K136" si="179">E100</f>
        <v>0</v>
      </c>
      <c r="F136" s="150">
        <f t="shared" si="179"/>
        <v>0</v>
      </c>
      <c r="G136" s="150">
        <f t="shared" si="179"/>
        <v>0</v>
      </c>
      <c r="H136" s="150">
        <f t="shared" si="179"/>
        <v>5.1275000000000013</v>
      </c>
      <c r="I136" s="150">
        <f t="shared" si="179"/>
        <v>5.1275000000000013</v>
      </c>
      <c r="J136" s="150">
        <f t="shared" si="179"/>
        <v>5.1275000000000013</v>
      </c>
      <c r="K136" s="150">
        <f t="shared" si="179"/>
        <v>5.1275000000000013</v>
      </c>
      <c r="L136" s="150">
        <f>L100</f>
        <v>5.1275000000000013</v>
      </c>
      <c r="M136" s="150">
        <f>M100</f>
        <v>5.1275000000000013</v>
      </c>
      <c r="N136" s="150">
        <f t="shared" ref="N136:BA136" si="180">N100</f>
        <v>5.1275000000000013</v>
      </c>
      <c r="O136" s="150">
        <f t="shared" si="180"/>
        <v>5.1275000000000013</v>
      </c>
      <c r="P136" s="150">
        <f t="shared" si="180"/>
        <v>5.1275000000000013</v>
      </c>
      <c r="Q136" s="150">
        <f t="shared" si="180"/>
        <v>5.1275000000000013</v>
      </c>
      <c r="R136" s="150">
        <f t="shared" si="180"/>
        <v>5.1275000000000013</v>
      </c>
      <c r="S136" s="150">
        <f t="shared" si="180"/>
        <v>5.1275000000000013</v>
      </c>
      <c r="T136" s="150">
        <f t="shared" si="180"/>
        <v>5.1275000000000013</v>
      </c>
      <c r="U136" s="150">
        <f t="shared" si="180"/>
        <v>5.1275000000000013</v>
      </c>
      <c r="V136" s="150">
        <f t="shared" si="180"/>
        <v>5.1275000000000013</v>
      </c>
      <c r="W136" s="150">
        <f t="shared" si="180"/>
        <v>5.1275000000000013</v>
      </c>
      <c r="X136" s="150">
        <f t="shared" si="180"/>
        <v>5.1275000000000013</v>
      </c>
      <c r="Y136" s="150">
        <f t="shared" si="180"/>
        <v>5.1275000000000013</v>
      </c>
      <c r="Z136" s="150">
        <f t="shared" si="180"/>
        <v>5.1275000000000013</v>
      </c>
      <c r="AA136" s="150">
        <f t="shared" si="180"/>
        <v>5.1275000000000013</v>
      </c>
      <c r="AB136" s="150">
        <f t="shared" si="180"/>
        <v>5.1275000000000013</v>
      </c>
      <c r="AC136" s="150">
        <f t="shared" si="180"/>
        <v>5.1275000000000013</v>
      </c>
      <c r="AD136" s="150">
        <f t="shared" si="180"/>
        <v>5.1275000000000013</v>
      </c>
      <c r="AE136" s="150">
        <f t="shared" si="180"/>
        <v>5.1275000000000013</v>
      </c>
      <c r="AF136" s="150">
        <f t="shared" si="180"/>
        <v>5.1275000000000013</v>
      </c>
      <c r="AG136" s="150">
        <f t="shared" si="180"/>
        <v>5.1275000000000013</v>
      </c>
      <c r="AH136" s="150">
        <f t="shared" si="180"/>
        <v>5.1275000000000013</v>
      </c>
      <c r="AI136" s="150">
        <f t="shared" si="180"/>
        <v>5.1275000000000013</v>
      </c>
      <c r="AJ136" s="150">
        <f t="shared" si="180"/>
        <v>5.1275000000000013</v>
      </c>
      <c r="AK136" s="150">
        <f t="shared" si="180"/>
        <v>5.1275000000000013</v>
      </c>
      <c r="AL136" s="150">
        <f t="shared" si="180"/>
        <v>5.1275000000000013</v>
      </c>
      <c r="AM136" s="150">
        <f t="shared" si="180"/>
        <v>5.1275000000000013</v>
      </c>
      <c r="AN136" s="150">
        <f t="shared" si="180"/>
        <v>5.1275000000000013</v>
      </c>
      <c r="AO136" s="150">
        <f t="shared" si="180"/>
        <v>5.1275000000000013</v>
      </c>
      <c r="AP136" s="150">
        <f t="shared" si="180"/>
        <v>5.1275000000000013</v>
      </c>
      <c r="AQ136" s="150">
        <f t="shared" si="180"/>
        <v>5.1275000000000013</v>
      </c>
      <c r="AR136" s="150">
        <f t="shared" si="180"/>
        <v>5.1275000000000013</v>
      </c>
      <c r="AS136" s="150">
        <f t="shared" si="180"/>
        <v>5.1275000000000013</v>
      </c>
      <c r="AT136" s="150">
        <f t="shared" si="180"/>
        <v>5.1275000000000013</v>
      </c>
      <c r="AU136" s="150">
        <f t="shared" si="180"/>
        <v>5.1275000000000013</v>
      </c>
      <c r="AV136" s="150">
        <f t="shared" si="180"/>
        <v>5.1275000000000013</v>
      </c>
      <c r="AW136" s="150">
        <f t="shared" si="180"/>
        <v>5.1275000000000013</v>
      </c>
      <c r="AX136" s="150">
        <f t="shared" si="180"/>
        <v>5.1275000000000013</v>
      </c>
      <c r="AY136" s="150">
        <f t="shared" si="180"/>
        <v>5.1275000000000013</v>
      </c>
      <c r="AZ136" s="150">
        <f t="shared" si="180"/>
        <v>5.1275000000000013</v>
      </c>
      <c r="BA136" s="150">
        <f t="shared" si="180"/>
        <v>5.1275000000000013</v>
      </c>
    </row>
    <row r="137" spans="1:53" ht="13.5" customHeight="1" x14ac:dyDescent="0.3">
      <c r="A137" s="1"/>
      <c r="B137" s="149" t="s">
        <v>801</v>
      </c>
      <c r="C137" s="146" t="s">
        <v>858</v>
      </c>
      <c r="D137" s="150">
        <f>D101</f>
        <v>13.453999999999999</v>
      </c>
      <c r="E137" s="150">
        <f t="shared" ref="E137:K137" si="181">E101</f>
        <v>14.414999999999999</v>
      </c>
      <c r="F137" s="150">
        <f t="shared" si="181"/>
        <v>16.337</v>
      </c>
      <c r="G137" s="150">
        <f t="shared" si="181"/>
        <v>18.259</v>
      </c>
      <c r="H137" s="150">
        <f t="shared" si="181"/>
        <v>20.181000000000001</v>
      </c>
      <c r="I137" s="150">
        <f t="shared" si="181"/>
        <v>20.181000000000001</v>
      </c>
      <c r="J137" s="150">
        <f t="shared" si="181"/>
        <v>20.181000000000001</v>
      </c>
      <c r="K137" s="150">
        <f t="shared" si="181"/>
        <v>20.181000000000001</v>
      </c>
      <c r="L137" s="150">
        <f>L101</f>
        <v>20.181000000000001</v>
      </c>
      <c r="M137" s="150">
        <f>M101</f>
        <v>20.181000000000001</v>
      </c>
      <c r="N137" s="150">
        <f t="shared" ref="N137:BA137" si="182">N101</f>
        <v>20.181000000000001</v>
      </c>
      <c r="O137" s="150">
        <f t="shared" si="182"/>
        <v>20.181000000000001</v>
      </c>
      <c r="P137" s="150">
        <f t="shared" si="182"/>
        <v>20.181000000000001</v>
      </c>
      <c r="Q137" s="150">
        <f t="shared" si="182"/>
        <v>20.181000000000001</v>
      </c>
      <c r="R137" s="150">
        <f t="shared" si="182"/>
        <v>20.181000000000001</v>
      </c>
      <c r="S137" s="150">
        <f t="shared" si="182"/>
        <v>20.181000000000001</v>
      </c>
      <c r="T137" s="150">
        <f t="shared" si="182"/>
        <v>20.181000000000001</v>
      </c>
      <c r="U137" s="150">
        <f t="shared" si="182"/>
        <v>20.181000000000001</v>
      </c>
      <c r="V137" s="150">
        <f t="shared" si="182"/>
        <v>20.181000000000001</v>
      </c>
      <c r="W137" s="150">
        <f t="shared" si="182"/>
        <v>20.181000000000001</v>
      </c>
      <c r="X137" s="150">
        <f t="shared" si="182"/>
        <v>20.181000000000001</v>
      </c>
      <c r="Y137" s="150">
        <f t="shared" si="182"/>
        <v>20.181000000000001</v>
      </c>
      <c r="Z137" s="150">
        <f t="shared" si="182"/>
        <v>20.181000000000001</v>
      </c>
      <c r="AA137" s="150">
        <f t="shared" si="182"/>
        <v>20.181000000000001</v>
      </c>
      <c r="AB137" s="150">
        <f t="shared" si="182"/>
        <v>20.181000000000001</v>
      </c>
      <c r="AC137" s="150">
        <f t="shared" si="182"/>
        <v>20.181000000000001</v>
      </c>
      <c r="AD137" s="150">
        <f t="shared" si="182"/>
        <v>20.181000000000001</v>
      </c>
      <c r="AE137" s="150">
        <f t="shared" si="182"/>
        <v>20.181000000000001</v>
      </c>
      <c r="AF137" s="150">
        <f t="shared" si="182"/>
        <v>20.181000000000001</v>
      </c>
      <c r="AG137" s="150">
        <f t="shared" si="182"/>
        <v>20.181000000000001</v>
      </c>
      <c r="AH137" s="150">
        <f t="shared" si="182"/>
        <v>20.181000000000001</v>
      </c>
      <c r="AI137" s="150">
        <f t="shared" si="182"/>
        <v>20.181000000000001</v>
      </c>
      <c r="AJ137" s="150">
        <f t="shared" si="182"/>
        <v>20.181000000000001</v>
      </c>
      <c r="AK137" s="150">
        <f t="shared" si="182"/>
        <v>20.181000000000001</v>
      </c>
      <c r="AL137" s="150">
        <f t="shared" si="182"/>
        <v>20.181000000000001</v>
      </c>
      <c r="AM137" s="150">
        <f t="shared" si="182"/>
        <v>20.181000000000001</v>
      </c>
      <c r="AN137" s="150">
        <f t="shared" si="182"/>
        <v>20.181000000000001</v>
      </c>
      <c r="AO137" s="150">
        <f t="shared" si="182"/>
        <v>20.181000000000001</v>
      </c>
      <c r="AP137" s="150">
        <f t="shared" si="182"/>
        <v>20.181000000000001</v>
      </c>
      <c r="AQ137" s="150">
        <f t="shared" si="182"/>
        <v>20.181000000000001</v>
      </c>
      <c r="AR137" s="150">
        <f t="shared" si="182"/>
        <v>20.181000000000001</v>
      </c>
      <c r="AS137" s="150">
        <f t="shared" si="182"/>
        <v>20.181000000000001</v>
      </c>
      <c r="AT137" s="150">
        <f t="shared" si="182"/>
        <v>20.181000000000001</v>
      </c>
      <c r="AU137" s="150">
        <f t="shared" si="182"/>
        <v>20.181000000000001</v>
      </c>
      <c r="AV137" s="150">
        <f t="shared" si="182"/>
        <v>20.181000000000001</v>
      </c>
      <c r="AW137" s="150">
        <f t="shared" si="182"/>
        <v>20.181000000000001</v>
      </c>
      <c r="AX137" s="150">
        <f t="shared" si="182"/>
        <v>20.181000000000001</v>
      </c>
      <c r="AY137" s="150">
        <f t="shared" si="182"/>
        <v>20.181000000000001</v>
      </c>
      <c r="AZ137" s="150">
        <f t="shared" si="182"/>
        <v>20.181000000000001</v>
      </c>
      <c r="BA137" s="150">
        <f t="shared" si="182"/>
        <v>20.181000000000001</v>
      </c>
    </row>
    <row r="138" spans="1:53" ht="13.5" customHeight="1" x14ac:dyDescent="0.3">
      <c r="A138" s="1"/>
      <c r="B138" s="149" t="s">
        <v>801</v>
      </c>
      <c r="C138" s="146" t="s">
        <v>859</v>
      </c>
      <c r="D138" s="145">
        <f t="shared" ref="D138" si="183">D102+D103</f>
        <v>5.32</v>
      </c>
      <c r="E138" s="145">
        <f t="shared" ref="E138:K138" si="184">E102+E103</f>
        <v>7.05</v>
      </c>
      <c r="F138" s="145">
        <f t="shared" si="184"/>
        <v>10.06</v>
      </c>
      <c r="G138" s="145">
        <f t="shared" si="184"/>
        <v>10.82</v>
      </c>
      <c r="H138" s="145">
        <f t="shared" si="184"/>
        <v>13.830000000000002</v>
      </c>
      <c r="I138" s="145">
        <f t="shared" si="184"/>
        <v>13.830000000000002</v>
      </c>
      <c r="J138" s="145">
        <f t="shared" si="184"/>
        <v>13.830000000000002</v>
      </c>
      <c r="K138" s="145">
        <f t="shared" si="184"/>
        <v>13.830000000000002</v>
      </c>
      <c r="L138" s="145">
        <f>L102+L103</f>
        <v>13.830000000000002</v>
      </c>
      <c r="M138" s="145">
        <f>M102+M103</f>
        <v>13.830000000000002</v>
      </c>
      <c r="N138" s="145">
        <f t="shared" ref="N138:BA138" si="185">N102+N103</f>
        <v>13.830000000000002</v>
      </c>
      <c r="O138" s="145">
        <f t="shared" si="185"/>
        <v>13.830000000000002</v>
      </c>
      <c r="P138" s="145">
        <f t="shared" si="185"/>
        <v>13.830000000000002</v>
      </c>
      <c r="Q138" s="145">
        <f t="shared" si="185"/>
        <v>13.830000000000002</v>
      </c>
      <c r="R138" s="145">
        <f t="shared" si="185"/>
        <v>13.830000000000002</v>
      </c>
      <c r="S138" s="145">
        <f t="shared" si="185"/>
        <v>13.830000000000002</v>
      </c>
      <c r="T138" s="145">
        <f t="shared" si="185"/>
        <v>13.830000000000002</v>
      </c>
      <c r="U138" s="145">
        <f t="shared" si="185"/>
        <v>13.830000000000002</v>
      </c>
      <c r="V138" s="145">
        <f t="shared" si="185"/>
        <v>13.830000000000002</v>
      </c>
      <c r="W138" s="145">
        <f t="shared" si="185"/>
        <v>13.830000000000002</v>
      </c>
      <c r="X138" s="145">
        <f t="shared" si="185"/>
        <v>13.830000000000002</v>
      </c>
      <c r="Y138" s="145">
        <f t="shared" si="185"/>
        <v>13.830000000000002</v>
      </c>
      <c r="Z138" s="145">
        <f t="shared" si="185"/>
        <v>13.830000000000002</v>
      </c>
      <c r="AA138" s="145">
        <f t="shared" si="185"/>
        <v>13.830000000000002</v>
      </c>
      <c r="AB138" s="145">
        <f t="shared" si="185"/>
        <v>13.830000000000002</v>
      </c>
      <c r="AC138" s="145">
        <f t="shared" si="185"/>
        <v>13.830000000000002</v>
      </c>
      <c r="AD138" s="145">
        <f t="shared" si="185"/>
        <v>13.830000000000002</v>
      </c>
      <c r="AE138" s="145">
        <f t="shared" si="185"/>
        <v>13.830000000000002</v>
      </c>
      <c r="AF138" s="145">
        <f t="shared" si="185"/>
        <v>13.830000000000002</v>
      </c>
      <c r="AG138" s="145">
        <f t="shared" si="185"/>
        <v>13.830000000000002</v>
      </c>
      <c r="AH138" s="145">
        <f t="shared" si="185"/>
        <v>13.830000000000002</v>
      </c>
      <c r="AI138" s="145">
        <f t="shared" si="185"/>
        <v>13.830000000000002</v>
      </c>
      <c r="AJ138" s="145">
        <f t="shared" si="185"/>
        <v>13.830000000000002</v>
      </c>
      <c r="AK138" s="145">
        <f t="shared" si="185"/>
        <v>13.830000000000002</v>
      </c>
      <c r="AL138" s="145">
        <f t="shared" si="185"/>
        <v>13.830000000000002</v>
      </c>
      <c r="AM138" s="145">
        <f t="shared" si="185"/>
        <v>13.830000000000002</v>
      </c>
      <c r="AN138" s="145">
        <f t="shared" si="185"/>
        <v>13.830000000000002</v>
      </c>
      <c r="AO138" s="145">
        <f t="shared" si="185"/>
        <v>13.830000000000002</v>
      </c>
      <c r="AP138" s="145">
        <f t="shared" si="185"/>
        <v>13.830000000000002</v>
      </c>
      <c r="AQ138" s="145">
        <f t="shared" si="185"/>
        <v>13.830000000000002</v>
      </c>
      <c r="AR138" s="145">
        <f t="shared" si="185"/>
        <v>13.830000000000002</v>
      </c>
      <c r="AS138" s="145">
        <f t="shared" si="185"/>
        <v>13.830000000000002</v>
      </c>
      <c r="AT138" s="145">
        <f t="shared" si="185"/>
        <v>13.830000000000002</v>
      </c>
      <c r="AU138" s="145">
        <f t="shared" si="185"/>
        <v>13.830000000000002</v>
      </c>
      <c r="AV138" s="145">
        <f t="shared" si="185"/>
        <v>13.830000000000002</v>
      </c>
      <c r="AW138" s="145">
        <f t="shared" si="185"/>
        <v>13.830000000000002</v>
      </c>
      <c r="AX138" s="145">
        <f t="shared" si="185"/>
        <v>13.830000000000002</v>
      </c>
      <c r="AY138" s="145">
        <f t="shared" si="185"/>
        <v>13.830000000000002</v>
      </c>
      <c r="AZ138" s="145">
        <f t="shared" si="185"/>
        <v>13.830000000000002</v>
      </c>
      <c r="BA138" s="145">
        <f t="shared" si="185"/>
        <v>13.830000000000002</v>
      </c>
    </row>
    <row r="139" spans="1:53" ht="13.5" hidden="1" customHeight="1" x14ac:dyDescent="0.3">
      <c r="A139" s="124"/>
      <c r="B139" s="124"/>
      <c r="C139" s="151" t="s">
        <v>859</v>
      </c>
      <c r="D139" s="152"/>
      <c r="E139" s="152"/>
      <c r="F139" s="152"/>
      <c r="G139" s="152"/>
      <c r="H139" s="152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</row>
    <row r="140" spans="1:53" ht="13.5" hidden="1" customHeight="1" x14ac:dyDescent="0.3">
      <c r="A140" s="124"/>
      <c r="B140" s="124"/>
      <c r="C140" s="151" t="s">
        <v>860</v>
      </c>
      <c r="D140" s="152"/>
      <c r="E140" s="152"/>
      <c r="F140" s="152"/>
      <c r="G140" s="152"/>
      <c r="H140" s="152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</row>
    <row r="141" spans="1:53" ht="13.5" hidden="1" customHeight="1" x14ac:dyDescent="0.3">
      <c r="A141" s="124"/>
      <c r="B141" s="124"/>
      <c r="C141" s="151" t="s">
        <v>861</v>
      </c>
      <c r="D141" s="152"/>
      <c r="E141" s="152"/>
      <c r="F141" s="152"/>
      <c r="G141" s="152"/>
      <c r="H141" s="152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</row>
    <row r="142" spans="1:53" ht="13.5" hidden="1" customHeight="1" x14ac:dyDescent="0.3">
      <c r="A142" s="124"/>
      <c r="B142" s="124"/>
      <c r="C142" s="151" t="s">
        <v>862</v>
      </c>
      <c r="D142" s="152"/>
      <c r="E142" s="152"/>
      <c r="F142" s="152"/>
      <c r="G142" s="152"/>
      <c r="H142" s="152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</row>
    <row r="143" spans="1:53" ht="13.5" hidden="1" customHeight="1" x14ac:dyDescent="0.3">
      <c r="A143" s="124"/>
      <c r="B143" s="124" t="s">
        <v>845</v>
      </c>
      <c r="C143" s="151" t="s">
        <v>858</v>
      </c>
      <c r="D143" s="152"/>
      <c r="E143" s="152"/>
      <c r="F143" s="152"/>
      <c r="G143" s="152"/>
      <c r="H143" s="152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</row>
    <row r="144" spans="1:53" ht="13.5" hidden="1" customHeight="1" x14ac:dyDescent="0.3">
      <c r="A144" s="124"/>
      <c r="B144" s="124"/>
      <c r="C144" s="151" t="s">
        <v>859</v>
      </c>
      <c r="D144" s="152"/>
      <c r="E144" s="152"/>
      <c r="F144" s="152"/>
      <c r="G144" s="152"/>
      <c r="H144" s="152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</row>
    <row r="145" spans="1:53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3.5" customHeight="1" x14ac:dyDescent="0.3">
      <c r="A146" s="1"/>
      <c r="B146" s="1"/>
      <c r="C146" s="122" t="s">
        <v>863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3.5" customHeight="1" thickBot="1" x14ac:dyDescent="0.35">
      <c r="A147" s="1"/>
      <c r="B147" s="1"/>
      <c r="C147" s="123" t="s">
        <v>794</v>
      </c>
      <c r="D147" s="123">
        <v>2022</v>
      </c>
      <c r="E147" s="123">
        <f t="shared" ref="E147:AG147" si="186">D147+1</f>
        <v>2023</v>
      </c>
      <c r="F147" s="123">
        <f t="shared" si="186"/>
        <v>2024</v>
      </c>
      <c r="G147" s="123">
        <f t="shared" si="186"/>
        <v>2025</v>
      </c>
      <c r="H147" s="123">
        <f t="shared" si="186"/>
        <v>2026</v>
      </c>
      <c r="I147" s="123">
        <f t="shared" si="186"/>
        <v>2027</v>
      </c>
      <c r="J147" s="123">
        <f t="shared" si="186"/>
        <v>2028</v>
      </c>
      <c r="K147" s="123">
        <f t="shared" si="186"/>
        <v>2029</v>
      </c>
      <c r="L147" s="123">
        <f t="shared" si="186"/>
        <v>2030</v>
      </c>
      <c r="M147" s="123">
        <f t="shared" si="186"/>
        <v>2031</v>
      </c>
      <c r="N147" s="123">
        <f t="shared" si="186"/>
        <v>2032</v>
      </c>
      <c r="O147" s="123">
        <f t="shared" si="186"/>
        <v>2033</v>
      </c>
      <c r="P147" s="123">
        <f t="shared" si="186"/>
        <v>2034</v>
      </c>
      <c r="Q147" s="123">
        <f t="shared" si="186"/>
        <v>2035</v>
      </c>
      <c r="R147" s="123">
        <f t="shared" si="186"/>
        <v>2036</v>
      </c>
      <c r="S147" s="123">
        <f t="shared" si="186"/>
        <v>2037</v>
      </c>
      <c r="T147" s="123">
        <f t="shared" si="186"/>
        <v>2038</v>
      </c>
      <c r="U147" s="123">
        <f t="shared" si="186"/>
        <v>2039</v>
      </c>
      <c r="V147" s="123">
        <f t="shared" si="186"/>
        <v>2040</v>
      </c>
      <c r="W147" s="123">
        <f t="shared" si="186"/>
        <v>2041</v>
      </c>
      <c r="X147" s="123">
        <f t="shared" si="186"/>
        <v>2042</v>
      </c>
      <c r="Y147" s="123">
        <f t="shared" si="186"/>
        <v>2043</v>
      </c>
      <c r="Z147" s="123">
        <f t="shared" si="186"/>
        <v>2044</v>
      </c>
      <c r="AA147" s="123">
        <f t="shared" si="186"/>
        <v>2045</v>
      </c>
      <c r="AB147" s="123">
        <f t="shared" si="186"/>
        <v>2046</v>
      </c>
      <c r="AC147" s="123">
        <f t="shared" si="186"/>
        <v>2047</v>
      </c>
      <c r="AD147" s="123">
        <f t="shared" si="186"/>
        <v>2048</v>
      </c>
      <c r="AE147" s="123">
        <f t="shared" si="186"/>
        <v>2049</v>
      </c>
      <c r="AF147" s="123">
        <f t="shared" si="186"/>
        <v>2050</v>
      </c>
      <c r="AG147" s="123">
        <f t="shared" si="186"/>
        <v>2051</v>
      </c>
      <c r="AH147" s="123">
        <f t="shared" ref="AH147" si="187">AG147+1</f>
        <v>2052</v>
      </c>
      <c r="AI147" s="123">
        <f t="shared" ref="AI147" si="188">AH147+1</f>
        <v>2053</v>
      </c>
      <c r="AJ147" s="123">
        <f t="shared" ref="AJ147" si="189">AI147+1</f>
        <v>2054</v>
      </c>
      <c r="AK147" s="123">
        <f t="shared" ref="AK147" si="190">AJ147+1</f>
        <v>2055</v>
      </c>
      <c r="AL147" s="123">
        <f t="shared" ref="AL147" si="191">AK147+1</f>
        <v>2056</v>
      </c>
      <c r="AM147" s="123">
        <f t="shared" ref="AM147" si="192">AL147+1</f>
        <v>2057</v>
      </c>
      <c r="AN147" s="123">
        <f t="shared" ref="AN147" si="193">AM147+1</f>
        <v>2058</v>
      </c>
      <c r="AO147" s="123">
        <f t="shared" ref="AO147" si="194">AN147+1</f>
        <v>2059</v>
      </c>
      <c r="AP147" s="123">
        <f t="shared" ref="AP147" si="195">AO147+1</f>
        <v>2060</v>
      </c>
      <c r="AQ147" s="123">
        <f t="shared" ref="AQ147" si="196">AP147+1</f>
        <v>2061</v>
      </c>
      <c r="AR147" s="123">
        <f t="shared" ref="AR147" si="197">AQ147+1</f>
        <v>2062</v>
      </c>
      <c r="AS147" s="123">
        <f t="shared" ref="AS147" si="198">AR147+1</f>
        <v>2063</v>
      </c>
      <c r="AT147" s="123">
        <f t="shared" ref="AT147" si="199">AS147+1</f>
        <v>2064</v>
      </c>
      <c r="AU147" s="123">
        <f t="shared" ref="AU147" si="200">AT147+1</f>
        <v>2065</v>
      </c>
      <c r="AV147" s="123">
        <f t="shared" ref="AV147" si="201">AU147+1</f>
        <v>2066</v>
      </c>
      <c r="AW147" s="123">
        <f t="shared" ref="AW147" si="202">AV147+1</f>
        <v>2067</v>
      </c>
      <c r="AX147" s="123">
        <f t="shared" ref="AX147" si="203">AW147+1</f>
        <v>2068</v>
      </c>
      <c r="AY147" s="123">
        <f t="shared" ref="AY147" si="204">AX147+1</f>
        <v>2069</v>
      </c>
      <c r="AZ147" s="123">
        <f t="shared" ref="AZ147" si="205">AY147+1</f>
        <v>2070</v>
      </c>
      <c r="BA147" s="123">
        <f t="shared" ref="BA147" si="206">AZ147+1</f>
        <v>2071</v>
      </c>
    </row>
    <row r="148" spans="1:53" ht="13.5" customHeight="1" x14ac:dyDescent="0.3">
      <c r="A148" s="1"/>
      <c r="B148" s="1"/>
      <c r="C148" s="146" t="str">
        <f t="shared" ref="C148:C151" si="207">+C134</f>
        <v>Level jabatan</v>
      </c>
      <c r="D148" s="154">
        <f>+'Perhitungan Nilai Manfaat F (2)'!C83</f>
        <v>14299183181.818182</v>
      </c>
      <c r="E148" s="154">
        <f>+D148</f>
        <v>14299183181.818182</v>
      </c>
      <c r="F148" s="154">
        <f t="shared" ref="F148:AG152" si="208">+E148</f>
        <v>14299183181.818182</v>
      </c>
      <c r="G148" s="154">
        <f t="shared" si="208"/>
        <v>14299183181.818182</v>
      </c>
      <c r="H148" s="154">
        <f t="shared" si="208"/>
        <v>14299183181.818182</v>
      </c>
      <c r="I148" s="154">
        <f t="shared" si="208"/>
        <v>14299183181.818182</v>
      </c>
      <c r="J148" s="154">
        <f t="shared" si="208"/>
        <v>14299183181.818182</v>
      </c>
      <c r="K148" s="154">
        <f t="shared" si="208"/>
        <v>14299183181.818182</v>
      </c>
      <c r="L148" s="154">
        <f t="shared" si="208"/>
        <v>14299183181.818182</v>
      </c>
      <c r="M148" s="154">
        <f t="shared" si="208"/>
        <v>14299183181.818182</v>
      </c>
      <c r="N148" s="154">
        <f t="shared" si="208"/>
        <v>14299183181.818182</v>
      </c>
      <c r="O148" s="154">
        <f t="shared" si="208"/>
        <v>14299183181.818182</v>
      </c>
      <c r="P148" s="154">
        <f t="shared" si="208"/>
        <v>14299183181.818182</v>
      </c>
      <c r="Q148" s="154">
        <f t="shared" si="208"/>
        <v>14299183181.818182</v>
      </c>
      <c r="R148" s="154">
        <f t="shared" si="208"/>
        <v>14299183181.818182</v>
      </c>
      <c r="S148" s="154">
        <f t="shared" si="208"/>
        <v>14299183181.818182</v>
      </c>
      <c r="T148" s="154">
        <f t="shared" si="208"/>
        <v>14299183181.818182</v>
      </c>
      <c r="U148" s="154">
        <f t="shared" si="208"/>
        <v>14299183181.818182</v>
      </c>
      <c r="V148" s="154">
        <f t="shared" si="208"/>
        <v>14299183181.818182</v>
      </c>
      <c r="W148" s="154">
        <f t="shared" si="208"/>
        <v>14299183181.818182</v>
      </c>
      <c r="X148" s="154">
        <f t="shared" si="208"/>
        <v>14299183181.818182</v>
      </c>
      <c r="Y148" s="154">
        <f t="shared" si="208"/>
        <v>14299183181.818182</v>
      </c>
      <c r="Z148" s="154">
        <f t="shared" si="208"/>
        <v>14299183181.818182</v>
      </c>
      <c r="AA148" s="154">
        <f t="shared" si="208"/>
        <v>14299183181.818182</v>
      </c>
      <c r="AB148" s="154">
        <f t="shared" si="208"/>
        <v>14299183181.818182</v>
      </c>
      <c r="AC148" s="154">
        <f t="shared" si="208"/>
        <v>14299183181.818182</v>
      </c>
      <c r="AD148" s="154">
        <f t="shared" si="208"/>
        <v>14299183181.818182</v>
      </c>
      <c r="AE148" s="154">
        <f t="shared" si="208"/>
        <v>14299183181.818182</v>
      </c>
      <c r="AF148" s="154">
        <f t="shared" si="208"/>
        <v>14299183181.818182</v>
      </c>
      <c r="AG148" s="154">
        <f t="shared" si="208"/>
        <v>14299183181.818182</v>
      </c>
      <c r="AH148" s="154">
        <f t="shared" ref="AH148:AH152" si="209">+AG148</f>
        <v>14299183181.818182</v>
      </c>
      <c r="AI148" s="154">
        <f t="shared" ref="AI148:AI152" si="210">+AH148</f>
        <v>14299183181.818182</v>
      </c>
      <c r="AJ148" s="154">
        <f t="shared" ref="AJ148:AJ152" si="211">+AI148</f>
        <v>14299183181.818182</v>
      </c>
      <c r="AK148" s="154">
        <f t="shared" ref="AK148:AK152" si="212">+AJ148</f>
        <v>14299183181.818182</v>
      </c>
      <c r="AL148" s="154">
        <f t="shared" ref="AL148:AL152" si="213">+AK148</f>
        <v>14299183181.818182</v>
      </c>
      <c r="AM148" s="154">
        <f t="shared" ref="AM148:AM152" si="214">+AL148</f>
        <v>14299183181.818182</v>
      </c>
      <c r="AN148" s="154">
        <f t="shared" ref="AN148:AN152" si="215">+AM148</f>
        <v>14299183181.818182</v>
      </c>
      <c r="AO148" s="154">
        <f t="shared" ref="AO148:AO152" si="216">+AN148</f>
        <v>14299183181.818182</v>
      </c>
      <c r="AP148" s="154">
        <f t="shared" ref="AP148:AP152" si="217">+AO148</f>
        <v>14299183181.818182</v>
      </c>
      <c r="AQ148" s="154">
        <f t="shared" ref="AQ148:AQ152" si="218">+AP148</f>
        <v>14299183181.818182</v>
      </c>
      <c r="AR148" s="154">
        <f t="shared" ref="AR148:AR152" si="219">+AQ148</f>
        <v>14299183181.818182</v>
      </c>
      <c r="AS148" s="154">
        <f t="shared" ref="AS148:AS152" si="220">+AR148</f>
        <v>14299183181.818182</v>
      </c>
      <c r="AT148" s="154">
        <f t="shared" ref="AT148:AT152" si="221">+AS148</f>
        <v>14299183181.818182</v>
      </c>
      <c r="AU148" s="154">
        <f t="shared" ref="AU148:AU152" si="222">+AT148</f>
        <v>14299183181.818182</v>
      </c>
      <c r="AV148" s="154">
        <f t="shared" ref="AV148:AV152" si="223">+AU148</f>
        <v>14299183181.818182</v>
      </c>
      <c r="AW148" s="154">
        <f t="shared" ref="AW148:AW152" si="224">+AV148</f>
        <v>14299183181.818182</v>
      </c>
      <c r="AX148" s="154">
        <f t="shared" ref="AX148:AX152" si="225">+AW148</f>
        <v>14299183181.818182</v>
      </c>
      <c r="AY148" s="154">
        <f t="shared" ref="AY148:AY152" si="226">+AX148</f>
        <v>14299183181.818182</v>
      </c>
      <c r="AZ148" s="154">
        <f t="shared" ref="AZ148:AZ152" si="227">+AY148</f>
        <v>14299183181.818182</v>
      </c>
      <c r="BA148" s="154">
        <f t="shared" ref="BA148:BA152" si="228">+AZ148</f>
        <v>14299183181.818182</v>
      </c>
    </row>
    <row r="149" spans="1:53" ht="13.5" customHeight="1" x14ac:dyDescent="0.3">
      <c r="A149" s="1"/>
      <c r="B149" s="1"/>
      <c r="C149" s="146" t="str">
        <f t="shared" si="207"/>
        <v>Target sertifikasi internasional</v>
      </c>
      <c r="D149" s="155">
        <f>+'Perhitungan Nilai Manfaat F (2)'!C20</f>
        <v>609606000</v>
      </c>
      <c r="E149" s="154">
        <f t="shared" ref="E149:T152" si="229">+D149</f>
        <v>609606000</v>
      </c>
      <c r="F149" s="154">
        <f t="shared" si="229"/>
        <v>609606000</v>
      </c>
      <c r="G149" s="154">
        <f t="shared" si="229"/>
        <v>609606000</v>
      </c>
      <c r="H149" s="154">
        <f t="shared" si="229"/>
        <v>609606000</v>
      </c>
      <c r="I149" s="154">
        <f t="shared" si="229"/>
        <v>609606000</v>
      </c>
      <c r="J149" s="154">
        <f t="shared" si="229"/>
        <v>609606000</v>
      </c>
      <c r="K149" s="154">
        <f t="shared" si="229"/>
        <v>609606000</v>
      </c>
      <c r="L149" s="154">
        <f t="shared" si="229"/>
        <v>609606000</v>
      </c>
      <c r="M149" s="154">
        <f t="shared" si="229"/>
        <v>609606000</v>
      </c>
      <c r="N149" s="154">
        <f t="shared" si="229"/>
        <v>609606000</v>
      </c>
      <c r="O149" s="154">
        <f t="shared" si="229"/>
        <v>609606000</v>
      </c>
      <c r="P149" s="154">
        <f t="shared" si="229"/>
        <v>609606000</v>
      </c>
      <c r="Q149" s="154">
        <f t="shared" si="229"/>
        <v>609606000</v>
      </c>
      <c r="R149" s="154">
        <f t="shared" si="229"/>
        <v>609606000</v>
      </c>
      <c r="S149" s="154">
        <f t="shared" si="229"/>
        <v>609606000</v>
      </c>
      <c r="T149" s="154">
        <f t="shared" si="229"/>
        <v>609606000</v>
      </c>
      <c r="U149" s="154">
        <f t="shared" si="208"/>
        <v>609606000</v>
      </c>
      <c r="V149" s="154">
        <f t="shared" si="208"/>
        <v>609606000</v>
      </c>
      <c r="W149" s="154">
        <f t="shared" si="208"/>
        <v>609606000</v>
      </c>
      <c r="X149" s="154">
        <f t="shared" si="208"/>
        <v>609606000</v>
      </c>
      <c r="Y149" s="154">
        <f t="shared" si="208"/>
        <v>609606000</v>
      </c>
      <c r="Z149" s="154">
        <f t="shared" si="208"/>
        <v>609606000</v>
      </c>
      <c r="AA149" s="154">
        <f t="shared" si="208"/>
        <v>609606000</v>
      </c>
      <c r="AB149" s="154">
        <f t="shared" si="208"/>
        <v>609606000</v>
      </c>
      <c r="AC149" s="154">
        <f t="shared" si="208"/>
        <v>609606000</v>
      </c>
      <c r="AD149" s="154">
        <f t="shared" si="208"/>
        <v>609606000</v>
      </c>
      <c r="AE149" s="154">
        <f t="shared" si="208"/>
        <v>609606000</v>
      </c>
      <c r="AF149" s="154">
        <f t="shared" si="208"/>
        <v>609606000</v>
      </c>
      <c r="AG149" s="154">
        <f t="shared" si="208"/>
        <v>609606000</v>
      </c>
      <c r="AH149" s="154">
        <f t="shared" si="209"/>
        <v>609606000</v>
      </c>
      <c r="AI149" s="154">
        <f t="shared" si="210"/>
        <v>609606000</v>
      </c>
      <c r="AJ149" s="154">
        <f t="shared" si="211"/>
        <v>609606000</v>
      </c>
      <c r="AK149" s="154">
        <f t="shared" si="212"/>
        <v>609606000</v>
      </c>
      <c r="AL149" s="154">
        <f t="shared" si="213"/>
        <v>609606000</v>
      </c>
      <c r="AM149" s="154">
        <f t="shared" si="214"/>
        <v>609606000</v>
      </c>
      <c r="AN149" s="154">
        <f t="shared" si="215"/>
        <v>609606000</v>
      </c>
      <c r="AO149" s="154">
        <f t="shared" si="216"/>
        <v>609606000</v>
      </c>
      <c r="AP149" s="154">
        <f t="shared" si="217"/>
        <v>609606000</v>
      </c>
      <c r="AQ149" s="154">
        <f t="shared" si="218"/>
        <v>609606000</v>
      </c>
      <c r="AR149" s="154">
        <f t="shared" si="219"/>
        <v>609606000</v>
      </c>
      <c r="AS149" s="154">
        <f t="shared" si="220"/>
        <v>609606000</v>
      </c>
      <c r="AT149" s="154">
        <f t="shared" si="221"/>
        <v>609606000</v>
      </c>
      <c r="AU149" s="154">
        <f t="shared" si="222"/>
        <v>609606000</v>
      </c>
      <c r="AV149" s="154">
        <f t="shared" si="223"/>
        <v>609606000</v>
      </c>
      <c r="AW149" s="154">
        <f t="shared" si="224"/>
        <v>609606000</v>
      </c>
      <c r="AX149" s="154">
        <f t="shared" si="225"/>
        <v>609606000</v>
      </c>
      <c r="AY149" s="154">
        <f t="shared" si="226"/>
        <v>609606000</v>
      </c>
      <c r="AZ149" s="154">
        <f t="shared" si="227"/>
        <v>609606000</v>
      </c>
      <c r="BA149" s="154">
        <f t="shared" si="228"/>
        <v>609606000</v>
      </c>
    </row>
    <row r="150" spans="1:53" ht="13.5" customHeight="1" x14ac:dyDescent="0.3">
      <c r="A150" s="1"/>
      <c r="B150" s="1"/>
      <c r="C150" s="171" t="str">
        <f t="shared" si="207"/>
        <v>Keikutsertaan pada asosiasi</v>
      </c>
      <c r="D150" s="154">
        <f>+'Perhitungan Nilai Manfaat F (2)'!C67</f>
        <v>0</v>
      </c>
      <c r="E150" s="154">
        <f t="shared" si="229"/>
        <v>0</v>
      </c>
      <c r="F150" s="154">
        <f t="shared" si="208"/>
        <v>0</v>
      </c>
      <c r="G150" s="154">
        <f t="shared" si="208"/>
        <v>0</v>
      </c>
      <c r="H150" s="154">
        <f>+'Perhitungan Nilai Manfaat F (2)'!C68</f>
        <v>22466578.365000002</v>
      </c>
      <c r="I150" s="154">
        <f t="shared" si="208"/>
        <v>22466578.365000002</v>
      </c>
      <c r="J150" s="154">
        <f t="shared" si="208"/>
        <v>22466578.365000002</v>
      </c>
      <c r="K150" s="154">
        <f t="shared" si="208"/>
        <v>22466578.365000002</v>
      </c>
      <c r="L150" s="154">
        <f t="shared" si="208"/>
        <v>22466578.365000002</v>
      </c>
      <c r="M150" s="154">
        <f t="shared" si="208"/>
        <v>22466578.365000002</v>
      </c>
      <c r="N150" s="154">
        <f t="shared" si="208"/>
        <v>22466578.365000002</v>
      </c>
      <c r="O150" s="154">
        <f t="shared" si="208"/>
        <v>22466578.365000002</v>
      </c>
      <c r="P150" s="154">
        <f t="shared" si="208"/>
        <v>22466578.365000002</v>
      </c>
      <c r="Q150" s="154">
        <f t="shared" si="208"/>
        <v>22466578.365000002</v>
      </c>
      <c r="R150" s="154">
        <f t="shared" si="208"/>
        <v>22466578.365000002</v>
      </c>
      <c r="S150" s="154">
        <f t="shared" si="208"/>
        <v>22466578.365000002</v>
      </c>
      <c r="T150" s="154">
        <f t="shared" si="208"/>
        <v>22466578.365000002</v>
      </c>
      <c r="U150" s="154">
        <f t="shared" si="208"/>
        <v>22466578.365000002</v>
      </c>
      <c r="V150" s="154">
        <f t="shared" si="208"/>
        <v>22466578.365000002</v>
      </c>
      <c r="W150" s="154">
        <f t="shared" si="208"/>
        <v>22466578.365000002</v>
      </c>
      <c r="X150" s="154">
        <f t="shared" si="208"/>
        <v>22466578.365000002</v>
      </c>
      <c r="Y150" s="154">
        <f t="shared" si="208"/>
        <v>22466578.365000002</v>
      </c>
      <c r="Z150" s="154">
        <f t="shared" si="208"/>
        <v>22466578.365000002</v>
      </c>
      <c r="AA150" s="154">
        <f t="shared" si="208"/>
        <v>22466578.365000002</v>
      </c>
      <c r="AB150" s="154">
        <f t="shared" si="208"/>
        <v>22466578.365000002</v>
      </c>
      <c r="AC150" s="154">
        <f t="shared" si="208"/>
        <v>22466578.365000002</v>
      </c>
      <c r="AD150" s="154">
        <f t="shared" si="208"/>
        <v>22466578.365000002</v>
      </c>
      <c r="AE150" s="154">
        <f t="shared" si="208"/>
        <v>22466578.365000002</v>
      </c>
      <c r="AF150" s="154">
        <f t="shared" si="208"/>
        <v>22466578.365000002</v>
      </c>
      <c r="AG150" s="154">
        <f t="shared" si="208"/>
        <v>22466578.365000002</v>
      </c>
      <c r="AH150" s="154">
        <f t="shared" si="209"/>
        <v>22466578.365000002</v>
      </c>
      <c r="AI150" s="154">
        <f t="shared" si="210"/>
        <v>22466578.365000002</v>
      </c>
      <c r="AJ150" s="154">
        <f t="shared" si="211"/>
        <v>22466578.365000002</v>
      </c>
      <c r="AK150" s="154">
        <f t="shared" si="212"/>
        <v>22466578.365000002</v>
      </c>
      <c r="AL150" s="154">
        <f t="shared" si="213"/>
        <v>22466578.365000002</v>
      </c>
      <c r="AM150" s="154">
        <f t="shared" si="214"/>
        <v>22466578.365000002</v>
      </c>
      <c r="AN150" s="154">
        <f t="shared" si="215"/>
        <v>22466578.365000002</v>
      </c>
      <c r="AO150" s="154">
        <f t="shared" si="216"/>
        <v>22466578.365000002</v>
      </c>
      <c r="AP150" s="154">
        <f t="shared" si="217"/>
        <v>22466578.365000002</v>
      </c>
      <c r="AQ150" s="154">
        <f t="shared" si="218"/>
        <v>22466578.365000002</v>
      </c>
      <c r="AR150" s="154">
        <f t="shared" si="219"/>
        <v>22466578.365000002</v>
      </c>
      <c r="AS150" s="154">
        <f t="shared" si="220"/>
        <v>22466578.365000002</v>
      </c>
      <c r="AT150" s="154">
        <f t="shared" si="221"/>
        <v>22466578.365000002</v>
      </c>
      <c r="AU150" s="154">
        <f t="shared" si="222"/>
        <v>22466578.365000002</v>
      </c>
      <c r="AV150" s="154">
        <f t="shared" si="223"/>
        <v>22466578.365000002</v>
      </c>
      <c r="AW150" s="154">
        <f t="shared" si="224"/>
        <v>22466578.365000002</v>
      </c>
      <c r="AX150" s="154">
        <f t="shared" si="225"/>
        <v>22466578.365000002</v>
      </c>
      <c r="AY150" s="154">
        <f t="shared" si="226"/>
        <v>22466578.365000002</v>
      </c>
      <c r="AZ150" s="154">
        <f t="shared" si="227"/>
        <v>22466578.365000002</v>
      </c>
      <c r="BA150" s="154">
        <f t="shared" si="228"/>
        <v>22466578.365000002</v>
      </c>
    </row>
    <row r="151" spans="1:53" ht="13.5" customHeight="1" x14ac:dyDescent="0.3">
      <c r="A151" s="1"/>
      <c r="B151" s="1"/>
      <c r="C151" s="171" t="str">
        <f t="shared" si="207"/>
        <v>Target kajian/riset/prototipe yang memperoleh HKI</v>
      </c>
      <c r="D151" s="154">
        <f>+'Perhitungan Nilai Manfaat F (2)'!C40</f>
        <v>50000000</v>
      </c>
      <c r="E151" s="154">
        <f t="shared" si="229"/>
        <v>50000000</v>
      </c>
      <c r="F151" s="154">
        <f t="shared" si="208"/>
        <v>50000000</v>
      </c>
      <c r="G151" s="154">
        <f t="shared" si="208"/>
        <v>50000000</v>
      </c>
      <c r="H151" s="154">
        <f t="shared" si="208"/>
        <v>50000000</v>
      </c>
      <c r="I151" s="154">
        <f t="shared" si="208"/>
        <v>50000000</v>
      </c>
      <c r="J151" s="154">
        <f t="shared" si="208"/>
        <v>50000000</v>
      </c>
      <c r="K151" s="154">
        <f t="shared" si="208"/>
        <v>50000000</v>
      </c>
      <c r="L151" s="154">
        <f t="shared" si="208"/>
        <v>50000000</v>
      </c>
      <c r="M151" s="154">
        <f t="shared" si="208"/>
        <v>50000000</v>
      </c>
      <c r="N151" s="154">
        <f t="shared" si="208"/>
        <v>50000000</v>
      </c>
      <c r="O151" s="154">
        <f t="shared" si="208"/>
        <v>50000000</v>
      </c>
      <c r="P151" s="154">
        <f t="shared" si="208"/>
        <v>50000000</v>
      </c>
      <c r="Q151" s="154">
        <f t="shared" si="208"/>
        <v>50000000</v>
      </c>
      <c r="R151" s="154">
        <f t="shared" si="208"/>
        <v>50000000</v>
      </c>
      <c r="S151" s="154">
        <f t="shared" si="208"/>
        <v>50000000</v>
      </c>
      <c r="T151" s="154">
        <f t="shared" si="208"/>
        <v>50000000</v>
      </c>
      <c r="U151" s="154">
        <f t="shared" si="208"/>
        <v>50000000</v>
      </c>
      <c r="V151" s="154">
        <f t="shared" si="208"/>
        <v>50000000</v>
      </c>
      <c r="W151" s="154">
        <f t="shared" si="208"/>
        <v>50000000</v>
      </c>
      <c r="X151" s="154">
        <f t="shared" si="208"/>
        <v>50000000</v>
      </c>
      <c r="Y151" s="154">
        <f t="shared" si="208"/>
        <v>50000000</v>
      </c>
      <c r="Z151" s="154">
        <f t="shared" si="208"/>
        <v>50000000</v>
      </c>
      <c r="AA151" s="154">
        <f t="shared" si="208"/>
        <v>50000000</v>
      </c>
      <c r="AB151" s="154">
        <f t="shared" si="208"/>
        <v>50000000</v>
      </c>
      <c r="AC151" s="154">
        <f t="shared" si="208"/>
        <v>50000000</v>
      </c>
      <c r="AD151" s="154">
        <f t="shared" si="208"/>
        <v>50000000</v>
      </c>
      <c r="AE151" s="154">
        <f t="shared" si="208"/>
        <v>50000000</v>
      </c>
      <c r="AF151" s="154">
        <f t="shared" si="208"/>
        <v>50000000</v>
      </c>
      <c r="AG151" s="154">
        <f t="shared" si="208"/>
        <v>50000000</v>
      </c>
      <c r="AH151" s="154">
        <f t="shared" si="209"/>
        <v>50000000</v>
      </c>
      <c r="AI151" s="154">
        <f t="shared" si="210"/>
        <v>50000000</v>
      </c>
      <c r="AJ151" s="154">
        <f t="shared" si="211"/>
        <v>50000000</v>
      </c>
      <c r="AK151" s="154">
        <f t="shared" si="212"/>
        <v>50000000</v>
      </c>
      <c r="AL151" s="154">
        <f t="shared" si="213"/>
        <v>50000000</v>
      </c>
      <c r="AM151" s="154">
        <f t="shared" si="214"/>
        <v>50000000</v>
      </c>
      <c r="AN151" s="154">
        <f t="shared" si="215"/>
        <v>50000000</v>
      </c>
      <c r="AO151" s="154">
        <f t="shared" si="216"/>
        <v>50000000</v>
      </c>
      <c r="AP151" s="154">
        <f t="shared" si="217"/>
        <v>50000000</v>
      </c>
      <c r="AQ151" s="154">
        <f t="shared" si="218"/>
        <v>50000000</v>
      </c>
      <c r="AR151" s="154">
        <f t="shared" si="219"/>
        <v>50000000</v>
      </c>
      <c r="AS151" s="154">
        <f t="shared" si="220"/>
        <v>50000000</v>
      </c>
      <c r="AT151" s="154">
        <f t="shared" si="221"/>
        <v>50000000</v>
      </c>
      <c r="AU151" s="154">
        <f t="shared" si="222"/>
        <v>50000000</v>
      </c>
      <c r="AV151" s="154">
        <f t="shared" si="223"/>
        <v>50000000</v>
      </c>
      <c r="AW151" s="154">
        <f t="shared" si="224"/>
        <v>50000000</v>
      </c>
      <c r="AX151" s="154">
        <f t="shared" si="225"/>
        <v>50000000</v>
      </c>
      <c r="AY151" s="154">
        <f t="shared" si="226"/>
        <v>50000000</v>
      </c>
      <c r="AZ151" s="154">
        <f t="shared" si="227"/>
        <v>50000000</v>
      </c>
      <c r="BA151" s="154">
        <f t="shared" si="228"/>
        <v>50000000</v>
      </c>
    </row>
    <row r="152" spans="1:53" ht="13.5" customHeight="1" x14ac:dyDescent="0.3">
      <c r="A152" s="1"/>
      <c r="B152" s="1"/>
      <c r="C152" s="146" t="str">
        <f>+C138</f>
        <v>Target kajian/riset/prototipe yang digunakan oleh instansi</v>
      </c>
      <c r="D152" s="154">
        <f>+'Perhitungan Nilai Manfaat F (2)'!C44</f>
        <v>500000000</v>
      </c>
      <c r="E152" s="154">
        <f t="shared" si="229"/>
        <v>500000000</v>
      </c>
      <c r="F152" s="154">
        <f t="shared" si="208"/>
        <v>500000000</v>
      </c>
      <c r="G152" s="154">
        <f t="shared" si="208"/>
        <v>500000000</v>
      </c>
      <c r="H152" s="154">
        <f t="shared" si="208"/>
        <v>500000000</v>
      </c>
      <c r="I152" s="154">
        <f t="shared" si="208"/>
        <v>500000000</v>
      </c>
      <c r="J152" s="154">
        <f t="shared" si="208"/>
        <v>500000000</v>
      </c>
      <c r="K152" s="154">
        <f t="shared" si="208"/>
        <v>500000000</v>
      </c>
      <c r="L152" s="154">
        <f t="shared" si="208"/>
        <v>500000000</v>
      </c>
      <c r="M152" s="154">
        <f t="shared" si="208"/>
        <v>500000000</v>
      </c>
      <c r="N152" s="154">
        <f t="shared" si="208"/>
        <v>500000000</v>
      </c>
      <c r="O152" s="154">
        <f t="shared" si="208"/>
        <v>500000000</v>
      </c>
      <c r="P152" s="154">
        <f t="shared" si="208"/>
        <v>500000000</v>
      </c>
      <c r="Q152" s="154">
        <f t="shared" si="208"/>
        <v>500000000</v>
      </c>
      <c r="R152" s="154">
        <f t="shared" si="208"/>
        <v>500000000</v>
      </c>
      <c r="S152" s="154">
        <f t="shared" si="208"/>
        <v>500000000</v>
      </c>
      <c r="T152" s="154">
        <f t="shared" si="208"/>
        <v>500000000</v>
      </c>
      <c r="U152" s="154">
        <f t="shared" si="208"/>
        <v>500000000</v>
      </c>
      <c r="V152" s="154">
        <f t="shared" si="208"/>
        <v>500000000</v>
      </c>
      <c r="W152" s="154">
        <f t="shared" si="208"/>
        <v>500000000</v>
      </c>
      <c r="X152" s="154">
        <f t="shared" si="208"/>
        <v>500000000</v>
      </c>
      <c r="Y152" s="154">
        <f t="shared" si="208"/>
        <v>500000000</v>
      </c>
      <c r="Z152" s="154">
        <f t="shared" si="208"/>
        <v>500000000</v>
      </c>
      <c r="AA152" s="154">
        <f t="shared" si="208"/>
        <v>500000000</v>
      </c>
      <c r="AB152" s="154">
        <f t="shared" si="208"/>
        <v>500000000</v>
      </c>
      <c r="AC152" s="154">
        <f t="shared" si="208"/>
        <v>500000000</v>
      </c>
      <c r="AD152" s="154">
        <f t="shared" si="208"/>
        <v>500000000</v>
      </c>
      <c r="AE152" s="154">
        <f t="shared" si="208"/>
        <v>500000000</v>
      </c>
      <c r="AF152" s="154">
        <f t="shared" si="208"/>
        <v>500000000</v>
      </c>
      <c r="AG152" s="154">
        <f t="shared" si="208"/>
        <v>500000000</v>
      </c>
      <c r="AH152" s="154">
        <f t="shared" si="209"/>
        <v>500000000</v>
      </c>
      <c r="AI152" s="154">
        <f t="shared" si="210"/>
        <v>500000000</v>
      </c>
      <c r="AJ152" s="154">
        <f t="shared" si="211"/>
        <v>500000000</v>
      </c>
      <c r="AK152" s="154">
        <f t="shared" si="212"/>
        <v>500000000</v>
      </c>
      <c r="AL152" s="154">
        <f t="shared" si="213"/>
        <v>500000000</v>
      </c>
      <c r="AM152" s="154">
        <f t="shared" si="214"/>
        <v>500000000</v>
      </c>
      <c r="AN152" s="154">
        <f t="shared" si="215"/>
        <v>500000000</v>
      </c>
      <c r="AO152" s="154">
        <f t="shared" si="216"/>
        <v>500000000</v>
      </c>
      <c r="AP152" s="154">
        <f t="shared" si="217"/>
        <v>500000000</v>
      </c>
      <c r="AQ152" s="154">
        <f t="shared" si="218"/>
        <v>500000000</v>
      </c>
      <c r="AR152" s="154">
        <f t="shared" si="219"/>
        <v>500000000</v>
      </c>
      <c r="AS152" s="154">
        <f t="shared" si="220"/>
        <v>500000000</v>
      </c>
      <c r="AT152" s="154">
        <f t="shared" si="221"/>
        <v>500000000</v>
      </c>
      <c r="AU152" s="154">
        <f t="shared" si="222"/>
        <v>500000000</v>
      </c>
      <c r="AV152" s="154">
        <f t="shared" si="223"/>
        <v>500000000</v>
      </c>
      <c r="AW152" s="154">
        <f t="shared" si="224"/>
        <v>500000000</v>
      </c>
      <c r="AX152" s="154">
        <f t="shared" si="225"/>
        <v>500000000</v>
      </c>
      <c r="AY152" s="154">
        <f t="shared" si="226"/>
        <v>500000000</v>
      </c>
      <c r="AZ152" s="154">
        <f t="shared" si="227"/>
        <v>500000000</v>
      </c>
      <c r="BA152" s="154">
        <f t="shared" si="228"/>
        <v>500000000</v>
      </c>
    </row>
    <row r="153" spans="1:53" s="164" customFormat="1" ht="13.5" hidden="1" customHeight="1" x14ac:dyDescent="0.3">
      <c r="A153" s="161"/>
      <c r="B153" s="161"/>
      <c r="C153" s="162" t="str">
        <f>+C139</f>
        <v>Target kajian/riset/prototipe yang digunakan oleh instansi</v>
      </c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</row>
    <row r="154" spans="1:53" s="164" customFormat="1" ht="13.5" hidden="1" customHeight="1" x14ac:dyDescent="0.3">
      <c r="A154" s="161"/>
      <c r="B154" s="161"/>
      <c r="C154" s="162" t="str">
        <f>+C140</f>
        <v>Tulisan di media internasional</v>
      </c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</row>
    <row r="155" spans="1:53" s="164" customFormat="1" ht="13.5" hidden="1" customHeight="1" x14ac:dyDescent="0.3">
      <c r="A155" s="161"/>
      <c r="B155" s="161"/>
      <c r="C155" s="162" t="str">
        <f>+C141</f>
        <v>Tulisan di media nasional</v>
      </c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</row>
    <row r="156" spans="1:53" s="164" customFormat="1" ht="13.5" hidden="1" customHeight="1" x14ac:dyDescent="0.3">
      <c r="A156" s="161"/>
      <c r="B156" s="161"/>
      <c r="C156" s="162" t="str">
        <f>+C142</f>
        <v>Target publikasi di jurnal nasional</v>
      </c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</row>
    <row r="157" spans="1:53" s="164" customFormat="1" ht="13.5" hidden="1" customHeight="1" x14ac:dyDescent="0.3">
      <c r="A157" s="166"/>
      <c r="B157" s="166"/>
      <c r="C157" s="174" t="s">
        <v>864</v>
      </c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</row>
    <row r="158" spans="1:53" s="164" customFormat="1" ht="13.5" hidden="1" customHeight="1" x14ac:dyDescent="0.3">
      <c r="A158" s="166"/>
      <c r="B158" s="166"/>
      <c r="C158" s="174" t="s">
        <v>865</v>
      </c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8"/>
      <c r="AK158" s="168"/>
      <c r="AL158" s="168"/>
      <c r="AM158" s="168"/>
      <c r="AN158" s="168"/>
      <c r="AO158" s="168"/>
      <c r="AP158" s="168"/>
      <c r="AQ158" s="168"/>
      <c r="AR158" s="168"/>
      <c r="AS158" s="168"/>
      <c r="AT158" s="168"/>
      <c r="AU158" s="168"/>
      <c r="AV158" s="168"/>
      <c r="AW158" s="168"/>
      <c r="AX158" s="168"/>
      <c r="AY158" s="168"/>
      <c r="AZ158" s="168"/>
      <c r="BA158" s="168"/>
    </row>
    <row r="159" spans="1:53" s="164" customFormat="1" ht="13.5" hidden="1" customHeight="1" x14ac:dyDescent="0.3">
      <c r="A159" s="166"/>
      <c r="B159" s="166"/>
      <c r="C159" s="174" t="s">
        <v>866</v>
      </c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9"/>
      <c r="AG159" s="169"/>
      <c r="AH159" s="169"/>
      <c r="AI159" s="169"/>
      <c r="AJ159" s="169"/>
      <c r="AK159" s="169"/>
      <c r="AL159" s="169"/>
      <c r="AM159" s="169"/>
      <c r="AN159" s="169"/>
      <c r="AO159" s="169"/>
      <c r="AP159" s="169"/>
      <c r="AQ159" s="169"/>
      <c r="AR159" s="169"/>
      <c r="AS159" s="169"/>
      <c r="AT159" s="169"/>
      <c r="AU159" s="169"/>
      <c r="AV159" s="169"/>
      <c r="AW159" s="169"/>
      <c r="AX159" s="169"/>
      <c r="AY159" s="169"/>
      <c r="AZ159" s="169"/>
      <c r="BA159" s="169"/>
    </row>
    <row r="160" spans="1:53" s="164" customFormat="1" ht="13.5" hidden="1" customHeight="1" x14ac:dyDescent="0.3">
      <c r="A160" s="166"/>
      <c r="B160" s="166"/>
      <c r="C160" s="174" t="s">
        <v>867</v>
      </c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9"/>
      <c r="AG160" s="169"/>
      <c r="AH160" s="169"/>
      <c r="AI160" s="169"/>
      <c r="AJ160" s="169"/>
      <c r="AK160" s="169"/>
      <c r="AL160" s="169"/>
      <c r="AM160" s="169"/>
      <c r="AN160" s="169"/>
      <c r="AO160" s="169"/>
      <c r="AP160" s="169"/>
      <c r="AQ160" s="169"/>
      <c r="AR160" s="169"/>
      <c r="AS160" s="169"/>
      <c r="AT160" s="169"/>
      <c r="AU160" s="169"/>
      <c r="AV160" s="169"/>
      <c r="AW160" s="169"/>
      <c r="AX160" s="169"/>
      <c r="AY160" s="169"/>
      <c r="AZ160" s="169"/>
      <c r="BA160" s="169"/>
    </row>
    <row r="161" spans="1:53" s="164" customFormat="1" ht="13.5" hidden="1" customHeight="1" x14ac:dyDescent="0.3">
      <c r="A161" s="166"/>
      <c r="B161" s="166"/>
      <c r="C161" s="174" t="s">
        <v>868</v>
      </c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170"/>
      <c r="AV161" s="170"/>
      <c r="AW161" s="170"/>
      <c r="AX161" s="170"/>
      <c r="AY161" s="170"/>
      <c r="AZ161" s="170"/>
      <c r="BA161" s="170"/>
    </row>
    <row r="162" spans="1:53" s="164" customFormat="1" ht="13.5" hidden="1" customHeight="1" x14ac:dyDescent="0.3">
      <c r="A162" s="161"/>
      <c r="B162" s="161"/>
      <c r="C162" s="162" t="str">
        <f>+C143</f>
        <v>Target kajian/riset/prototipe yang memperoleh HKI</v>
      </c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  <c r="AO162" s="163"/>
      <c r="AP162" s="163"/>
      <c r="AQ162" s="163"/>
      <c r="AR162" s="163"/>
      <c r="AS162" s="163"/>
      <c r="AT162" s="163"/>
      <c r="AU162" s="163"/>
      <c r="AV162" s="163"/>
      <c r="AW162" s="163"/>
      <c r="AX162" s="163"/>
      <c r="AY162" s="163"/>
      <c r="AZ162" s="163"/>
      <c r="BA162" s="163"/>
    </row>
    <row r="163" spans="1:53" s="164" customFormat="1" ht="13.5" hidden="1" customHeight="1" x14ac:dyDescent="0.3">
      <c r="A163" s="161"/>
      <c r="B163" s="161"/>
      <c r="C163" s="174" t="s">
        <v>869</v>
      </c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  <c r="AO163" s="163"/>
      <c r="AP163" s="163"/>
      <c r="AQ163" s="163"/>
      <c r="AR163" s="163"/>
      <c r="AS163" s="163"/>
      <c r="AT163" s="163"/>
      <c r="AU163" s="163"/>
      <c r="AV163" s="163"/>
      <c r="AW163" s="163"/>
      <c r="AX163" s="163"/>
      <c r="AY163" s="163"/>
      <c r="AZ163" s="163"/>
      <c r="BA163" s="163"/>
    </row>
    <row r="164" spans="1:53" s="164" customFormat="1" ht="12.75" hidden="1" customHeight="1" x14ac:dyDescent="0.3">
      <c r="A164" s="161"/>
      <c r="B164" s="161"/>
      <c r="C164" s="162" t="str">
        <f>+C144</f>
        <v>Target kajian/riset/prototipe yang digunakan oleh instansi</v>
      </c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  <c r="AO164" s="163"/>
      <c r="AP164" s="163"/>
      <c r="AQ164" s="163"/>
      <c r="AR164" s="163"/>
      <c r="AS164" s="163"/>
      <c r="AT164" s="163"/>
      <c r="AU164" s="163"/>
      <c r="AV164" s="163"/>
      <c r="AW164" s="163"/>
      <c r="AX164" s="163"/>
      <c r="AY164" s="163"/>
      <c r="AZ164" s="163"/>
      <c r="BA164" s="163"/>
    </row>
    <row r="165" spans="1:53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3.5" customHeight="1" x14ac:dyDescent="0.3">
      <c r="A166" s="1"/>
      <c r="B166" s="1"/>
      <c r="C166" s="122" t="s">
        <v>870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3.5" customHeight="1" thickBot="1" x14ac:dyDescent="0.35">
      <c r="A167" s="1"/>
      <c r="B167" s="1"/>
      <c r="C167" s="123" t="s">
        <v>794</v>
      </c>
      <c r="D167" s="123">
        <v>2022</v>
      </c>
      <c r="E167" s="123">
        <f t="shared" ref="E167:AG167" si="230">D167+1</f>
        <v>2023</v>
      </c>
      <c r="F167" s="123">
        <f t="shared" si="230"/>
        <v>2024</v>
      </c>
      <c r="G167" s="123">
        <f t="shared" si="230"/>
        <v>2025</v>
      </c>
      <c r="H167" s="123">
        <f t="shared" si="230"/>
        <v>2026</v>
      </c>
      <c r="I167" s="123">
        <f t="shared" si="230"/>
        <v>2027</v>
      </c>
      <c r="J167" s="123">
        <f t="shared" si="230"/>
        <v>2028</v>
      </c>
      <c r="K167" s="123">
        <f t="shared" si="230"/>
        <v>2029</v>
      </c>
      <c r="L167" s="123">
        <f t="shared" si="230"/>
        <v>2030</v>
      </c>
      <c r="M167" s="123">
        <f t="shared" si="230"/>
        <v>2031</v>
      </c>
      <c r="N167" s="123">
        <f t="shared" si="230"/>
        <v>2032</v>
      </c>
      <c r="O167" s="123">
        <f t="shared" si="230"/>
        <v>2033</v>
      </c>
      <c r="P167" s="123">
        <f t="shared" si="230"/>
        <v>2034</v>
      </c>
      <c r="Q167" s="123">
        <f t="shared" si="230"/>
        <v>2035</v>
      </c>
      <c r="R167" s="123">
        <f t="shared" si="230"/>
        <v>2036</v>
      </c>
      <c r="S167" s="123">
        <f t="shared" si="230"/>
        <v>2037</v>
      </c>
      <c r="T167" s="123">
        <f t="shared" si="230"/>
        <v>2038</v>
      </c>
      <c r="U167" s="123">
        <f t="shared" si="230"/>
        <v>2039</v>
      </c>
      <c r="V167" s="123">
        <f t="shared" si="230"/>
        <v>2040</v>
      </c>
      <c r="W167" s="123">
        <f t="shared" si="230"/>
        <v>2041</v>
      </c>
      <c r="X167" s="123">
        <f t="shared" si="230"/>
        <v>2042</v>
      </c>
      <c r="Y167" s="123">
        <f t="shared" si="230"/>
        <v>2043</v>
      </c>
      <c r="Z167" s="123">
        <f t="shared" si="230"/>
        <v>2044</v>
      </c>
      <c r="AA167" s="123">
        <f t="shared" si="230"/>
        <v>2045</v>
      </c>
      <c r="AB167" s="123">
        <f t="shared" si="230"/>
        <v>2046</v>
      </c>
      <c r="AC167" s="123">
        <f t="shared" si="230"/>
        <v>2047</v>
      </c>
      <c r="AD167" s="123">
        <f t="shared" si="230"/>
        <v>2048</v>
      </c>
      <c r="AE167" s="123">
        <f t="shared" si="230"/>
        <v>2049</v>
      </c>
      <c r="AF167" s="123">
        <f t="shared" si="230"/>
        <v>2050</v>
      </c>
      <c r="AG167" s="123">
        <f t="shared" si="230"/>
        <v>2051</v>
      </c>
      <c r="AH167" s="123">
        <f t="shared" ref="AH167" si="231">AG167+1</f>
        <v>2052</v>
      </c>
      <c r="AI167" s="123">
        <f t="shared" ref="AI167" si="232">AH167+1</f>
        <v>2053</v>
      </c>
      <c r="AJ167" s="123">
        <f t="shared" ref="AJ167" si="233">AI167+1</f>
        <v>2054</v>
      </c>
      <c r="AK167" s="123">
        <f t="shared" ref="AK167" si="234">AJ167+1</f>
        <v>2055</v>
      </c>
      <c r="AL167" s="123">
        <f t="shared" ref="AL167" si="235">AK167+1</f>
        <v>2056</v>
      </c>
      <c r="AM167" s="123">
        <f t="shared" ref="AM167" si="236">AL167+1</f>
        <v>2057</v>
      </c>
      <c r="AN167" s="123">
        <f t="shared" ref="AN167" si="237">AM167+1</f>
        <v>2058</v>
      </c>
      <c r="AO167" s="123">
        <f t="shared" ref="AO167" si="238">AN167+1</f>
        <v>2059</v>
      </c>
      <c r="AP167" s="123">
        <f t="shared" ref="AP167" si="239">AO167+1</f>
        <v>2060</v>
      </c>
      <c r="AQ167" s="123">
        <f t="shared" ref="AQ167" si="240">AP167+1</f>
        <v>2061</v>
      </c>
      <c r="AR167" s="123">
        <f t="shared" ref="AR167" si="241">AQ167+1</f>
        <v>2062</v>
      </c>
      <c r="AS167" s="123">
        <f t="shared" ref="AS167" si="242">AR167+1</f>
        <v>2063</v>
      </c>
      <c r="AT167" s="123">
        <f t="shared" ref="AT167" si="243">AS167+1</f>
        <v>2064</v>
      </c>
      <c r="AU167" s="123">
        <f t="shared" ref="AU167" si="244">AT167+1</f>
        <v>2065</v>
      </c>
      <c r="AV167" s="123">
        <f t="shared" ref="AV167" si="245">AU167+1</f>
        <v>2066</v>
      </c>
      <c r="AW167" s="123">
        <f t="shared" ref="AW167" si="246">AV167+1</f>
        <v>2067</v>
      </c>
      <c r="AX167" s="123">
        <f t="shared" ref="AX167" si="247">AW167+1</f>
        <v>2068</v>
      </c>
      <c r="AY167" s="123">
        <f t="shared" ref="AY167" si="248">AX167+1</f>
        <v>2069</v>
      </c>
      <c r="AZ167" s="123">
        <f t="shared" ref="AZ167" si="249">AY167+1</f>
        <v>2070</v>
      </c>
      <c r="BA167" s="123">
        <f t="shared" ref="BA167" si="250">AZ167+1</f>
        <v>2071</v>
      </c>
    </row>
    <row r="168" spans="1:53" ht="13.5" hidden="1" customHeight="1" x14ac:dyDescent="0.3">
      <c r="A168" s="1"/>
      <c r="B168" s="1"/>
      <c r="C168" s="146" t="str">
        <f>+C148</f>
        <v>Level jabatan</v>
      </c>
      <c r="D168" s="160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</row>
    <row r="169" spans="1:53" ht="13.5" customHeight="1" x14ac:dyDescent="0.3">
      <c r="A169" s="1"/>
      <c r="B169" s="1"/>
      <c r="C169" s="146" t="str">
        <f>+C149</f>
        <v>Target sertifikasi internasional</v>
      </c>
      <c r="D169" s="156">
        <f t="shared" ref="D169:AG170" si="251">D135*D149</f>
        <v>0</v>
      </c>
      <c r="E169" s="156">
        <f t="shared" si="251"/>
        <v>0</v>
      </c>
      <c r="F169" s="156">
        <f t="shared" si="251"/>
        <v>0</v>
      </c>
      <c r="G169" s="156">
        <f t="shared" si="251"/>
        <v>0</v>
      </c>
      <c r="H169" s="156">
        <f>H135*H149</f>
        <v>99975384.000000015</v>
      </c>
      <c r="I169" s="156">
        <f t="shared" si="251"/>
        <v>99975384.000000015</v>
      </c>
      <c r="J169" s="156">
        <f t="shared" si="251"/>
        <v>99975384.000000015</v>
      </c>
      <c r="K169" s="156">
        <f t="shared" si="251"/>
        <v>99975384.000000015</v>
      </c>
      <c r="L169" s="156">
        <f t="shared" si="251"/>
        <v>99975384.000000015</v>
      </c>
      <c r="M169" s="156">
        <f>M135*M149</f>
        <v>99975384.000000015</v>
      </c>
      <c r="N169" s="156">
        <f t="shared" si="251"/>
        <v>99975384.000000015</v>
      </c>
      <c r="O169" s="156">
        <f t="shared" si="251"/>
        <v>99975384.000000015</v>
      </c>
      <c r="P169" s="156">
        <f t="shared" si="251"/>
        <v>99975384.000000015</v>
      </c>
      <c r="Q169" s="156">
        <f t="shared" si="251"/>
        <v>99975384.000000015</v>
      </c>
      <c r="R169" s="156">
        <f t="shared" si="251"/>
        <v>99975384.000000015</v>
      </c>
      <c r="S169" s="156">
        <f t="shared" si="251"/>
        <v>99975384.000000015</v>
      </c>
      <c r="T169" s="156">
        <f t="shared" si="251"/>
        <v>99975384.000000015</v>
      </c>
      <c r="U169" s="156">
        <f t="shared" si="251"/>
        <v>99975384.000000015</v>
      </c>
      <c r="V169" s="156">
        <f t="shared" si="251"/>
        <v>99975384.000000015</v>
      </c>
      <c r="W169" s="156">
        <f t="shared" si="251"/>
        <v>99975384.000000015</v>
      </c>
      <c r="X169" s="156">
        <f t="shared" si="251"/>
        <v>99975384.000000015</v>
      </c>
      <c r="Y169" s="156">
        <f t="shared" si="251"/>
        <v>99975384.000000015</v>
      </c>
      <c r="Z169" s="156">
        <f t="shared" si="251"/>
        <v>99975384.000000015</v>
      </c>
      <c r="AA169" s="156">
        <f t="shared" si="251"/>
        <v>99975384.000000015</v>
      </c>
      <c r="AB169" s="156">
        <f t="shared" si="251"/>
        <v>99975384.000000015</v>
      </c>
      <c r="AC169" s="156">
        <f t="shared" si="251"/>
        <v>99975384.000000015</v>
      </c>
      <c r="AD169" s="156">
        <f t="shared" si="251"/>
        <v>99975384.000000015</v>
      </c>
      <c r="AE169" s="156">
        <f t="shared" si="251"/>
        <v>99975384.000000015</v>
      </c>
      <c r="AF169" s="156">
        <f t="shared" si="251"/>
        <v>99975384.000000015</v>
      </c>
      <c r="AG169" s="156">
        <f t="shared" si="251"/>
        <v>99975384.000000015</v>
      </c>
      <c r="AH169" s="156">
        <f t="shared" ref="AH169:BA169" si="252">AH135*AH149</f>
        <v>99975384.000000015</v>
      </c>
      <c r="AI169" s="156">
        <f t="shared" si="252"/>
        <v>99975384.000000015</v>
      </c>
      <c r="AJ169" s="156">
        <f t="shared" si="252"/>
        <v>99975384.000000015</v>
      </c>
      <c r="AK169" s="156">
        <f t="shared" si="252"/>
        <v>99975384.000000015</v>
      </c>
      <c r="AL169" s="156">
        <f t="shared" si="252"/>
        <v>99975384.000000015</v>
      </c>
      <c r="AM169" s="156">
        <f t="shared" si="252"/>
        <v>99975384.000000015</v>
      </c>
      <c r="AN169" s="156">
        <f t="shared" si="252"/>
        <v>99975384.000000015</v>
      </c>
      <c r="AO169" s="156">
        <f t="shared" si="252"/>
        <v>99975384.000000015</v>
      </c>
      <c r="AP169" s="156">
        <f t="shared" si="252"/>
        <v>99975384.000000015</v>
      </c>
      <c r="AQ169" s="156">
        <f t="shared" si="252"/>
        <v>99975384.000000015</v>
      </c>
      <c r="AR169" s="156">
        <f t="shared" si="252"/>
        <v>99975384.000000015</v>
      </c>
      <c r="AS169" s="156">
        <f t="shared" si="252"/>
        <v>99975384.000000015</v>
      </c>
      <c r="AT169" s="156">
        <f t="shared" si="252"/>
        <v>99975384.000000015</v>
      </c>
      <c r="AU169" s="156">
        <f t="shared" si="252"/>
        <v>99975384.000000015</v>
      </c>
      <c r="AV169" s="156">
        <f t="shared" si="252"/>
        <v>99975384.000000015</v>
      </c>
      <c r="AW169" s="156">
        <f t="shared" si="252"/>
        <v>99975384.000000015</v>
      </c>
      <c r="AX169" s="156">
        <f t="shared" si="252"/>
        <v>99975384.000000015</v>
      </c>
      <c r="AY169" s="156">
        <f t="shared" si="252"/>
        <v>99975384.000000015</v>
      </c>
      <c r="AZ169" s="156">
        <f t="shared" si="252"/>
        <v>99975384.000000015</v>
      </c>
      <c r="BA169" s="156">
        <f t="shared" si="252"/>
        <v>99975384.000000015</v>
      </c>
    </row>
    <row r="170" spans="1:53" ht="13.5" customHeight="1" x14ac:dyDescent="0.3">
      <c r="A170" s="1"/>
      <c r="B170" s="1"/>
      <c r="C170" s="171" t="str">
        <f>+C150</f>
        <v>Keikutsertaan pada asosiasi</v>
      </c>
      <c r="D170" s="156">
        <f t="shared" si="251"/>
        <v>0</v>
      </c>
      <c r="E170" s="156">
        <f t="shared" si="251"/>
        <v>0</v>
      </c>
      <c r="F170" s="156">
        <f t="shared" si="251"/>
        <v>0</v>
      </c>
      <c r="G170" s="156">
        <f t="shared" si="251"/>
        <v>0</v>
      </c>
      <c r="H170" s="156">
        <f>H136*H150</f>
        <v>115197380.56653754</v>
      </c>
      <c r="I170" s="156">
        <f t="shared" si="251"/>
        <v>115197380.56653754</v>
      </c>
      <c r="J170" s="156">
        <f t="shared" si="251"/>
        <v>115197380.56653754</v>
      </c>
      <c r="K170" s="156">
        <f t="shared" si="251"/>
        <v>115197380.56653754</v>
      </c>
      <c r="L170" s="156">
        <f t="shared" si="251"/>
        <v>115197380.56653754</v>
      </c>
      <c r="M170" s="156">
        <f>M136*M150</f>
        <v>115197380.56653754</v>
      </c>
      <c r="N170" s="156">
        <f t="shared" si="251"/>
        <v>115197380.56653754</v>
      </c>
      <c r="O170" s="156">
        <f t="shared" si="251"/>
        <v>115197380.56653754</v>
      </c>
      <c r="P170" s="156">
        <f t="shared" si="251"/>
        <v>115197380.56653754</v>
      </c>
      <c r="Q170" s="156">
        <f t="shared" si="251"/>
        <v>115197380.56653754</v>
      </c>
      <c r="R170" s="156">
        <f t="shared" si="251"/>
        <v>115197380.56653754</v>
      </c>
      <c r="S170" s="156">
        <f t="shared" si="251"/>
        <v>115197380.56653754</v>
      </c>
      <c r="T170" s="156">
        <f t="shared" si="251"/>
        <v>115197380.56653754</v>
      </c>
      <c r="U170" s="156">
        <f t="shared" si="251"/>
        <v>115197380.56653754</v>
      </c>
      <c r="V170" s="156">
        <f t="shared" si="251"/>
        <v>115197380.56653754</v>
      </c>
      <c r="W170" s="156">
        <f t="shared" si="251"/>
        <v>115197380.56653754</v>
      </c>
      <c r="X170" s="156">
        <f t="shared" si="251"/>
        <v>115197380.56653754</v>
      </c>
      <c r="Y170" s="156">
        <f t="shared" si="251"/>
        <v>115197380.56653754</v>
      </c>
      <c r="Z170" s="156">
        <f t="shared" si="251"/>
        <v>115197380.56653754</v>
      </c>
      <c r="AA170" s="156">
        <f t="shared" si="251"/>
        <v>115197380.56653754</v>
      </c>
      <c r="AB170" s="156">
        <f t="shared" si="251"/>
        <v>115197380.56653754</v>
      </c>
      <c r="AC170" s="156">
        <f t="shared" si="251"/>
        <v>115197380.56653754</v>
      </c>
      <c r="AD170" s="156">
        <f t="shared" si="251"/>
        <v>115197380.56653754</v>
      </c>
      <c r="AE170" s="156">
        <f t="shared" si="251"/>
        <v>115197380.56653754</v>
      </c>
      <c r="AF170" s="156">
        <f t="shared" si="251"/>
        <v>115197380.56653754</v>
      </c>
      <c r="AG170" s="156">
        <f t="shared" si="251"/>
        <v>115197380.56653754</v>
      </c>
      <c r="AH170" s="156">
        <f t="shared" ref="AH170:BA170" si="253">AH136*AH150</f>
        <v>115197380.56653754</v>
      </c>
      <c r="AI170" s="156">
        <f t="shared" si="253"/>
        <v>115197380.56653754</v>
      </c>
      <c r="AJ170" s="156">
        <f t="shared" si="253"/>
        <v>115197380.56653754</v>
      </c>
      <c r="AK170" s="156">
        <f t="shared" si="253"/>
        <v>115197380.56653754</v>
      </c>
      <c r="AL170" s="156">
        <f t="shared" si="253"/>
        <v>115197380.56653754</v>
      </c>
      <c r="AM170" s="156">
        <f t="shared" si="253"/>
        <v>115197380.56653754</v>
      </c>
      <c r="AN170" s="156">
        <f t="shared" si="253"/>
        <v>115197380.56653754</v>
      </c>
      <c r="AO170" s="156">
        <f t="shared" si="253"/>
        <v>115197380.56653754</v>
      </c>
      <c r="AP170" s="156">
        <f t="shared" si="253"/>
        <v>115197380.56653754</v>
      </c>
      <c r="AQ170" s="156">
        <f t="shared" si="253"/>
        <v>115197380.56653754</v>
      </c>
      <c r="AR170" s="156">
        <f t="shared" si="253"/>
        <v>115197380.56653754</v>
      </c>
      <c r="AS170" s="156">
        <f t="shared" si="253"/>
        <v>115197380.56653754</v>
      </c>
      <c r="AT170" s="156">
        <f t="shared" si="253"/>
        <v>115197380.56653754</v>
      </c>
      <c r="AU170" s="156">
        <f t="shared" si="253"/>
        <v>115197380.56653754</v>
      </c>
      <c r="AV170" s="156">
        <f t="shared" si="253"/>
        <v>115197380.56653754</v>
      </c>
      <c r="AW170" s="156">
        <f t="shared" si="253"/>
        <v>115197380.56653754</v>
      </c>
      <c r="AX170" s="156">
        <f t="shared" si="253"/>
        <v>115197380.56653754</v>
      </c>
      <c r="AY170" s="156">
        <f t="shared" si="253"/>
        <v>115197380.56653754</v>
      </c>
      <c r="AZ170" s="156">
        <f t="shared" si="253"/>
        <v>115197380.56653754</v>
      </c>
      <c r="BA170" s="156">
        <f t="shared" si="253"/>
        <v>115197380.56653754</v>
      </c>
    </row>
    <row r="171" spans="1:53" ht="13.5" customHeight="1" x14ac:dyDescent="0.3">
      <c r="A171" s="1"/>
      <c r="B171" s="1"/>
      <c r="C171" s="171" t="str">
        <f>+C151</f>
        <v>Target kajian/riset/prototipe yang memperoleh HKI</v>
      </c>
      <c r="D171" s="156">
        <f t="shared" ref="D171:AG171" si="254">D137*D151</f>
        <v>672700000</v>
      </c>
      <c r="E171" s="156">
        <f t="shared" si="254"/>
        <v>720750000</v>
      </c>
      <c r="F171" s="156">
        <f t="shared" si="254"/>
        <v>816850000</v>
      </c>
      <c r="G171" s="156">
        <f t="shared" si="254"/>
        <v>912950000</v>
      </c>
      <c r="H171" s="156">
        <f t="shared" si="254"/>
        <v>1009050000</v>
      </c>
      <c r="I171" s="156">
        <f t="shared" si="254"/>
        <v>1009050000</v>
      </c>
      <c r="J171" s="156">
        <f t="shared" si="254"/>
        <v>1009050000</v>
      </c>
      <c r="K171" s="156">
        <f t="shared" si="254"/>
        <v>1009050000</v>
      </c>
      <c r="L171" s="156">
        <f t="shared" si="254"/>
        <v>1009050000</v>
      </c>
      <c r="M171" s="156">
        <f>M137*M151</f>
        <v>1009050000</v>
      </c>
      <c r="N171" s="156">
        <f t="shared" si="254"/>
        <v>1009050000</v>
      </c>
      <c r="O171" s="156">
        <f t="shared" si="254"/>
        <v>1009050000</v>
      </c>
      <c r="P171" s="156">
        <f t="shared" si="254"/>
        <v>1009050000</v>
      </c>
      <c r="Q171" s="156">
        <f t="shared" si="254"/>
        <v>1009050000</v>
      </c>
      <c r="R171" s="156">
        <f t="shared" si="254"/>
        <v>1009050000</v>
      </c>
      <c r="S171" s="156">
        <f t="shared" si="254"/>
        <v>1009050000</v>
      </c>
      <c r="T171" s="156">
        <f t="shared" si="254"/>
        <v>1009050000</v>
      </c>
      <c r="U171" s="156">
        <f t="shared" si="254"/>
        <v>1009050000</v>
      </c>
      <c r="V171" s="156">
        <f t="shared" si="254"/>
        <v>1009050000</v>
      </c>
      <c r="W171" s="156">
        <f t="shared" si="254"/>
        <v>1009050000</v>
      </c>
      <c r="X171" s="156">
        <f t="shared" si="254"/>
        <v>1009050000</v>
      </c>
      <c r="Y171" s="156">
        <f t="shared" si="254"/>
        <v>1009050000</v>
      </c>
      <c r="Z171" s="156">
        <f t="shared" si="254"/>
        <v>1009050000</v>
      </c>
      <c r="AA171" s="156">
        <f t="shared" si="254"/>
        <v>1009050000</v>
      </c>
      <c r="AB171" s="156">
        <f t="shared" si="254"/>
        <v>1009050000</v>
      </c>
      <c r="AC171" s="156">
        <f t="shared" si="254"/>
        <v>1009050000</v>
      </c>
      <c r="AD171" s="156">
        <f t="shared" si="254"/>
        <v>1009050000</v>
      </c>
      <c r="AE171" s="156">
        <f t="shared" si="254"/>
        <v>1009050000</v>
      </c>
      <c r="AF171" s="156">
        <f t="shared" si="254"/>
        <v>1009050000</v>
      </c>
      <c r="AG171" s="156">
        <f t="shared" si="254"/>
        <v>1009050000</v>
      </c>
      <c r="AH171" s="156">
        <f t="shared" ref="AH171:BA171" si="255">AH137*AH151</f>
        <v>1009050000</v>
      </c>
      <c r="AI171" s="156">
        <f t="shared" si="255"/>
        <v>1009050000</v>
      </c>
      <c r="AJ171" s="156">
        <f t="shared" si="255"/>
        <v>1009050000</v>
      </c>
      <c r="AK171" s="156">
        <f t="shared" si="255"/>
        <v>1009050000</v>
      </c>
      <c r="AL171" s="156">
        <f t="shared" si="255"/>
        <v>1009050000</v>
      </c>
      <c r="AM171" s="156">
        <f t="shared" si="255"/>
        <v>1009050000</v>
      </c>
      <c r="AN171" s="156">
        <f t="shared" si="255"/>
        <v>1009050000</v>
      </c>
      <c r="AO171" s="156">
        <f t="shared" si="255"/>
        <v>1009050000</v>
      </c>
      <c r="AP171" s="156">
        <f t="shared" si="255"/>
        <v>1009050000</v>
      </c>
      <c r="AQ171" s="156">
        <f t="shared" si="255"/>
        <v>1009050000</v>
      </c>
      <c r="AR171" s="156">
        <f t="shared" si="255"/>
        <v>1009050000</v>
      </c>
      <c r="AS171" s="156">
        <f t="shared" si="255"/>
        <v>1009050000</v>
      </c>
      <c r="AT171" s="156">
        <f t="shared" si="255"/>
        <v>1009050000</v>
      </c>
      <c r="AU171" s="156">
        <f t="shared" si="255"/>
        <v>1009050000</v>
      </c>
      <c r="AV171" s="156">
        <f t="shared" si="255"/>
        <v>1009050000</v>
      </c>
      <c r="AW171" s="156">
        <f t="shared" si="255"/>
        <v>1009050000</v>
      </c>
      <c r="AX171" s="156">
        <f t="shared" si="255"/>
        <v>1009050000</v>
      </c>
      <c r="AY171" s="156">
        <f t="shared" si="255"/>
        <v>1009050000</v>
      </c>
      <c r="AZ171" s="156">
        <f t="shared" si="255"/>
        <v>1009050000</v>
      </c>
      <c r="BA171" s="156">
        <f t="shared" si="255"/>
        <v>1009050000</v>
      </c>
    </row>
    <row r="172" spans="1:53" ht="13.5" customHeight="1" x14ac:dyDescent="0.3">
      <c r="A172" s="1"/>
      <c r="B172" s="1"/>
      <c r="C172" s="146" t="str">
        <f t="shared" ref="C172:C176" si="256">+C152</f>
        <v>Target kajian/riset/prototipe yang digunakan oleh instansi</v>
      </c>
      <c r="D172" s="156">
        <f t="shared" ref="D172:AG172" si="257">D138*D152</f>
        <v>2660000000</v>
      </c>
      <c r="E172" s="156">
        <f t="shared" si="257"/>
        <v>3525000000</v>
      </c>
      <c r="F172" s="156">
        <f t="shared" si="257"/>
        <v>5030000000</v>
      </c>
      <c r="G172" s="156">
        <f t="shared" si="257"/>
        <v>5410000000</v>
      </c>
      <c r="H172" s="156">
        <f t="shared" si="257"/>
        <v>6915000000.000001</v>
      </c>
      <c r="I172" s="156">
        <f t="shared" si="257"/>
        <v>6915000000.000001</v>
      </c>
      <c r="J172" s="156">
        <f t="shared" si="257"/>
        <v>6915000000.000001</v>
      </c>
      <c r="K172" s="156">
        <f t="shared" si="257"/>
        <v>6915000000.000001</v>
      </c>
      <c r="L172" s="156">
        <f t="shared" si="257"/>
        <v>6915000000.000001</v>
      </c>
      <c r="M172" s="156">
        <f>M138*M152</f>
        <v>6915000000.000001</v>
      </c>
      <c r="N172" s="156">
        <f t="shared" si="257"/>
        <v>6915000000.000001</v>
      </c>
      <c r="O172" s="156">
        <f t="shared" si="257"/>
        <v>6915000000.000001</v>
      </c>
      <c r="P172" s="156">
        <f t="shared" si="257"/>
        <v>6915000000.000001</v>
      </c>
      <c r="Q172" s="156">
        <f t="shared" si="257"/>
        <v>6915000000.000001</v>
      </c>
      <c r="R172" s="156">
        <f t="shared" si="257"/>
        <v>6915000000.000001</v>
      </c>
      <c r="S172" s="156">
        <f t="shared" si="257"/>
        <v>6915000000.000001</v>
      </c>
      <c r="T172" s="156">
        <f t="shared" si="257"/>
        <v>6915000000.000001</v>
      </c>
      <c r="U172" s="156">
        <f t="shared" si="257"/>
        <v>6915000000.000001</v>
      </c>
      <c r="V172" s="156">
        <f t="shared" si="257"/>
        <v>6915000000.000001</v>
      </c>
      <c r="W172" s="156">
        <f t="shared" si="257"/>
        <v>6915000000.000001</v>
      </c>
      <c r="X172" s="156">
        <f t="shared" si="257"/>
        <v>6915000000.000001</v>
      </c>
      <c r="Y172" s="156">
        <f t="shared" si="257"/>
        <v>6915000000.000001</v>
      </c>
      <c r="Z172" s="156">
        <f t="shared" si="257"/>
        <v>6915000000.000001</v>
      </c>
      <c r="AA172" s="156">
        <f t="shared" si="257"/>
        <v>6915000000.000001</v>
      </c>
      <c r="AB172" s="156">
        <f t="shared" si="257"/>
        <v>6915000000.000001</v>
      </c>
      <c r="AC172" s="156">
        <f t="shared" si="257"/>
        <v>6915000000.000001</v>
      </c>
      <c r="AD172" s="156">
        <f t="shared" si="257"/>
        <v>6915000000.000001</v>
      </c>
      <c r="AE172" s="156">
        <f t="shared" si="257"/>
        <v>6915000000.000001</v>
      </c>
      <c r="AF172" s="156">
        <f t="shared" si="257"/>
        <v>6915000000.000001</v>
      </c>
      <c r="AG172" s="156">
        <f t="shared" si="257"/>
        <v>6915000000.000001</v>
      </c>
      <c r="AH172" s="156">
        <f t="shared" ref="AH172:BA172" si="258">AH138*AH152</f>
        <v>6915000000.000001</v>
      </c>
      <c r="AI172" s="156">
        <f t="shared" si="258"/>
        <v>6915000000.000001</v>
      </c>
      <c r="AJ172" s="156">
        <f t="shared" si="258"/>
        <v>6915000000.000001</v>
      </c>
      <c r="AK172" s="156">
        <f t="shared" si="258"/>
        <v>6915000000.000001</v>
      </c>
      <c r="AL172" s="156">
        <f t="shared" si="258"/>
        <v>6915000000.000001</v>
      </c>
      <c r="AM172" s="156">
        <f t="shared" si="258"/>
        <v>6915000000.000001</v>
      </c>
      <c r="AN172" s="156">
        <f t="shared" si="258"/>
        <v>6915000000.000001</v>
      </c>
      <c r="AO172" s="156">
        <f t="shared" si="258"/>
        <v>6915000000.000001</v>
      </c>
      <c r="AP172" s="156">
        <f t="shared" si="258"/>
        <v>6915000000.000001</v>
      </c>
      <c r="AQ172" s="156">
        <f t="shared" si="258"/>
        <v>6915000000.000001</v>
      </c>
      <c r="AR172" s="156">
        <f t="shared" si="258"/>
        <v>6915000000.000001</v>
      </c>
      <c r="AS172" s="156">
        <f t="shared" si="258"/>
        <v>6915000000.000001</v>
      </c>
      <c r="AT172" s="156">
        <f t="shared" si="258"/>
        <v>6915000000.000001</v>
      </c>
      <c r="AU172" s="156">
        <f t="shared" si="258"/>
        <v>6915000000.000001</v>
      </c>
      <c r="AV172" s="156">
        <f t="shared" si="258"/>
        <v>6915000000.000001</v>
      </c>
      <c r="AW172" s="156">
        <f t="shared" si="258"/>
        <v>6915000000.000001</v>
      </c>
      <c r="AX172" s="156">
        <f t="shared" si="258"/>
        <v>6915000000.000001</v>
      </c>
      <c r="AY172" s="156">
        <f t="shared" si="258"/>
        <v>6915000000.000001</v>
      </c>
      <c r="AZ172" s="156">
        <f t="shared" si="258"/>
        <v>6915000000.000001</v>
      </c>
      <c r="BA172" s="156">
        <f t="shared" si="258"/>
        <v>6915000000.000001</v>
      </c>
    </row>
    <row r="173" spans="1:53" ht="13.5" hidden="1" customHeight="1" x14ac:dyDescent="0.3">
      <c r="A173" s="1"/>
      <c r="B173" s="1"/>
      <c r="C173" s="146" t="str">
        <f t="shared" si="256"/>
        <v>Target kajian/riset/prototipe yang digunakan oleh instansi</v>
      </c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  <c r="AT173" s="156"/>
      <c r="AU173" s="156"/>
      <c r="AV173" s="156"/>
      <c r="AW173" s="156"/>
      <c r="AX173" s="156"/>
      <c r="AY173" s="156"/>
      <c r="AZ173" s="156"/>
      <c r="BA173" s="156"/>
    </row>
    <row r="174" spans="1:53" ht="13.5" hidden="1" customHeight="1" x14ac:dyDescent="0.3">
      <c r="A174" s="1"/>
      <c r="B174" s="1"/>
      <c r="C174" s="146" t="str">
        <f t="shared" si="256"/>
        <v>Tulisan di media internasional</v>
      </c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  <c r="AU174" s="156"/>
      <c r="AV174" s="156"/>
      <c r="AW174" s="156"/>
      <c r="AX174" s="156"/>
      <c r="AY174" s="156"/>
      <c r="AZ174" s="156"/>
      <c r="BA174" s="156"/>
    </row>
    <row r="175" spans="1:53" ht="13.5" hidden="1" customHeight="1" x14ac:dyDescent="0.3">
      <c r="A175" s="1"/>
      <c r="B175" s="1"/>
      <c r="C175" s="146" t="str">
        <f t="shared" si="256"/>
        <v>Tulisan di media nasional</v>
      </c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  <c r="AT175" s="156"/>
      <c r="AU175" s="156"/>
      <c r="AV175" s="156"/>
      <c r="AW175" s="156"/>
      <c r="AX175" s="156"/>
      <c r="AY175" s="156"/>
      <c r="AZ175" s="156"/>
      <c r="BA175" s="156"/>
    </row>
    <row r="176" spans="1:53" ht="13.5" hidden="1" customHeight="1" x14ac:dyDescent="0.3">
      <c r="A176" s="1"/>
      <c r="B176" s="1"/>
      <c r="C176" s="146" t="str">
        <f t="shared" si="256"/>
        <v>Target publikasi di jurnal nasional</v>
      </c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</row>
    <row r="177" spans="1:53" ht="13.5" hidden="1" customHeight="1" x14ac:dyDescent="0.3">
      <c r="A177" s="1"/>
      <c r="B177" s="1"/>
      <c r="C177" s="146" t="str">
        <f>+C162</f>
        <v>Target kajian/riset/prototipe yang memperoleh HKI</v>
      </c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</row>
    <row r="178" spans="1:53" ht="13.5" hidden="1" customHeight="1" x14ac:dyDescent="0.3">
      <c r="A178" s="1"/>
      <c r="B178" s="1"/>
      <c r="C178" s="146" t="str">
        <f>+C164</f>
        <v>Target kajian/riset/prototipe yang digunakan oleh instansi</v>
      </c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</row>
    <row r="179" spans="1:53" ht="13.5" customHeight="1" thickBot="1" x14ac:dyDescent="0.35">
      <c r="A179" s="1"/>
      <c r="B179" s="1"/>
      <c r="C179" s="91" t="s">
        <v>871</v>
      </c>
      <c r="D179" s="157">
        <f>SUM(D168:D178)</f>
        <v>3332700000</v>
      </c>
      <c r="E179" s="157">
        <f t="shared" ref="E179:AG179" si="259">SUM(E169:E178)</f>
        <v>4245750000</v>
      </c>
      <c r="F179" s="157">
        <f t="shared" si="259"/>
        <v>5846850000</v>
      </c>
      <c r="G179" s="157">
        <f t="shared" si="259"/>
        <v>6322950000</v>
      </c>
      <c r="H179" s="157">
        <f t="shared" si="259"/>
        <v>8139222764.5665388</v>
      </c>
      <c r="I179" s="157">
        <f t="shared" si="259"/>
        <v>8139222764.5665388</v>
      </c>
      <c r="J179" s="157">
        <f t="shared" si="259"/>
        <v>8139222764.5665388</v>
      </c>
      <c r="K179" s="157">
        <f t="shared" si="259"/>
        <v>8139222764.5665388</v>
      </c>
      <c r="L179" s="157">
        <f t="shared" si="259"/>
        <v>8139222764.5665388</v>
      </c>
      <c r="M179" s="157">
        <f t="shared" si="259"/>
        <v>8139222764.5665388</v>
      </c>
      <c r="N179" s="157">
        <f t="shared" si="259"/>
        <v>8139222764.5665388</v>
      </c>
      <c r="O179" s="157">
        <f t="shared" si="259"/>
        <v>8139222764.5665388</v>
      </c>
      <c r="P179" s="157">
        <f t="shared" si="259"/>
        <v>8139222764.5665388</v>
      </c>
      <c r="Q179" s="157">
        <f t="shared" si="259"/>
        <v>8139222764.5665388</v>
      </c>
      <c r="R179" s="157">
        <f t="shared" si="259"/>
        <v>8139222764.5665388</v>
      </c>
      <c r="S179" s="157">
        <f t="shared" si="259"/>
        <v>8139222764.5665388</v>
      </c>
      <c r="T179" s="157">
        <f t="shared" si="259"/>
        <v>8139222764.5665388</v>
      </c>
      <c r="U179" s="157">
        <f t="shared" si="259"/>
        <v>8139222764.5665388</v>
      </c>
      <c r="V179" s="157">
        <f t="shared" si="259"/>
        <v>8139222764.5665388</v>
      </c>
      <c r="W179" s="157">
        <f t="shared" si="259"/>
        <v>8139222764.5665388</v>
      </c>
      <c r="X179" s="157">
        <f t="shared" si="259"/>
        <v>8139222764.5665388</v>
      </c>
      <c r="Y179" s="157">
        <f t="shared" si="259"/>
        <v>8139222764.5665388</v>
      </c>
      <c r="Z179" s="157">
        <f t="shared" si="259"/>
        <v>8139222764.5665388</v>
      </c>
      <c r="AA179" s="157">
        <f t="shared" si="259"/>
        <v>8139222764.5665388</v>
      </c>
      <c r="AB179" s="157">
        <f t="shared" si="259"/>
        <v>8139222764.5665388</v>
      </c>
      <c r="AC179" s="157">
        <f t="shared" si="259"/>
        <v>8139222764.5665388</v>
      </c>
      <c r="AD179" s="157">
        <f t="shared" si="259"/>
        <v>8139222764.5665388</v>
      </c>
      <c r="AE179" s="157">
        <f t="shared" si="259"/>
        <v>8139222764.5665388</v>
      </c>
      <c r="AF179" s="157">
        <f t="shared" si="259"/>
        <v>8139222764.5665388</v>
      </c>
      <c r="AG179" s="157">
        <f t="shared" si="259"/>
        <v>8139222764.5665388</v>
      </c>
      <c r="AH179" s="157">
        <f t="shared" ref="AH179:BA179" si="260">SUM(AH169:AH178)</f>
        <v>8139222764.5665388</v>
      </c>
      <c r="AI179" s="157">
        <f t="shared" si="260"/>
        <v>8139222764.5665388</v>
      </c>
      <c r="AJ179" s="157">
        <f t="shared" si="260"/>
        <v>8139222764.5665388</v>
      </c>
      <c r="AK179" s="157">
        <f t="shared" si="260"/>
        <v>8139222764.5665388</v>
      </c>
      <c r="AL179" s="157">
        <f t="shared" si="260"/>
        <v>8139222764.5665388</v>
      </c>
      <c r="AM179" s="157">
        <f t="shared" si="260"/>
        <v>8139222764.5665388</v>
      </c>
      <c r="AN179" s="157">
        <f t="shared" si="260"/>
        <v>8139222764.5665388</v>
      </c>
      <c r="AO179" s="157">
        <f t="shared" si="260"/>
        <v>8139222764.5665388</v>
      </c>
      <c r="AP179" s="157">
        <f t="shared" si="260"/>
        <v>8139222764.5665388</v>
      </c>
      <c r="AQ179" s="157">
        <f t="shared" si="260"/>
        <v>8139222764.5665388</v>
      </c>
      <c r="AR179" s="157">
        <f t="shared" si="260"/>
        <v>8139222764.5665388</v>
      </c>
      <c r="AS179" s="157">
        <f t="shared" si="260"/>
        <v>8139222764.5665388</v>
      </c>
      <c r="AT179" s="157">
        <f t="shared" si="260"/>
        <v>8139222764.5665388</v>
      </c>
      <c r="AU179" s="157">
        <f t="shared" si="260"/>
        <v>8139222764.5665388</v>
      </c>
      <c r="AV179" s="157">
        <f t="shared" si="260"/>
        <v>8139222764.5665388</v>
      </c>
      <c r="AW179" s="157">
        <f t="shared" si="260"/>
        <v>8139222764.5665388</v>
      </c>
      <c r="AX179" s="157">
        <f t="shared" si="260"/>
        <v>8139222764.5665388</v>
      </c>
      <c r="AY179" s="157">
        <f t="shared" si="260"/>
        <v>8139222764.5665388</v>
      </c>
      <c r="AZ179" s="157">
        <f t="shared" si="260"/>
        <v>8139222764.5665388</v>
      </c>
      <c r="BA179" s="157">
        <f t="shared" si="260"/>
        <v>8139222764.5665388</v>
      </c>
    </row>
    <row r="180" spans="1:53" ht="13.5" customHeight="1" thickTop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3.5" customHeight="1" x14ac:dyDescent="0.3">
      <c r="A181" s="1"/>
      <c r="B181" s="1"/>
      <c r="C181" s="122" t="s">
        <v>872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3.5" customHeight="1" thickBot="1" x14ac:dyDescent="0.35">
      <c r="A182" s="1"/>
      <c r="B182" s="1"/>
      <c r="C182" s="123" t="s">
        <v>794</v>
      </c>
      <c r="D182" s="123">
        <v>2022</v>
      </c>
      <c r="E182" s="158">
        <f t="shared" ref="E182:AG182" si="261">D182+1</f>
        <v>2023</v>
      </c>
      <c r="F182" s="158">
        <f t="shared" si="261"/>
        <v>2024</v>
      </c>
      <c r="G182" s="158">
        <f t="shared" si="261"/>
        <v>2025</v>
      </c>
      <c r="H182" s="158">
        <f t="shared" si="261"/>
        <v>2026</v>
      </c>
      <c r="I182" s="158">
        <f t="shared" si="261"/>
        <v>2027</v>
      </c>
      <c r="J182" s="158">
        <f t="shared" si="261"/>
        <v>2028</v>
      </c>
      <c r="K182" s="158">
        <f t="shared" si="261"/>
        <v>2029</v>
      </c>
      <c r="L182" s="158">
        <f t="shared" si="261"/>
        <v>2030</v>
      </c>
      <c r="M182" s="158">
        <f t="shared" si="261"/>
        <v>2031</v>
      </c>
      <c r="N182" s="158">
        <f t="shared" si="261"/>
        <v>2032</v>
      </c>
      <c r="O182" s="158">
        <f t="shared" si="261"/>
        <v>2033</v>
      </c>
      <c r="P182" s="158">
        <f t="shared" si="261"/>
        <v>2034</v>
      </c>
      <c r="Q182" s="158">
        <f t="shared" si="261"/>
        <v>2035</v>
      </c>
      <c r="R182" s="158">
        <f t="shared" si="261"/>
        <v>2036</v>
      </c>
      <c r="S182" s="158">
        <f t="shared" si="261"/>
        <v>2037</v>
      </c>
      <c r="T182" s="158">
        <f t="shared" si="261"/>
        <v>2038</v>
      </c>
      <c r="U182" s="158">
        <f t="shared" si="261"/>
        <v>2039</v>
      </c>
      <c r="V182" s="158">
        <f t="shared" si="261"/>
        <v>2040</v>
      </c>
      <c r="W182" s="158">
        <f t="shared" si="261"/>
        <v>2041</v>
      </c>
      <c r="X182" s="158">
        <f t="shared" si="261"/>
        <v>2042</v>
      </c>
      <c r="Y182" s="158">
        <f t="shared" si="261"/>
        <v>2043</v>
      </c>
      <c r="Z182" s="158">
        <f t="shared" si="261"/>
        <v>2044</v>
      </c>
      <c r="AA182" s="158">
        <f t="shared" si="261"/>
        <v>2045</v>
      </c>
      <c r="AB182" s="158">
        <f t="shared" si="261"/>
        <v>2046</v>
      </c>
      <c r="AC182" s="158">
        <f t="shared" si="261"/>
        <v>2047</v>
      </c>
      <c r="AD182" s="158">
        <f t="shared" si="261"/>
        <v>2048</v>
      </c>
      <c r="AE182" s="158">
        <f t="shared" si="261"/>
        <v>2049</v>
      </c>
      <c r="AF182" s="158">
        <f t="shared" si="261"/>
        <v>2050</v>
      </c>
      <c r="AG182" s="158">
        <f t="shared" si="261"/>
        <v>2051</v>
      </c>
      <c r="AH182" s="158">
        <f t="shared" ref="AH182" si="262">AG182+1</f>
        <v>2052</v>
      </c>
      <c r="AI182" s="158">
        <f t="shared" ref="AI182" si="263">AH182+1</f>
        <v>2053</v>
      </c>
      <c r="AJ182" s="158">
        <f t="shared" ref="AJ182" si="264">AI182+1</f>
        <v>2054</v>
      </c>
      <c r="AK182" s="158">
        <f t="shared" ref="AK182" si="265">AJ182+1</f>
        <v>2055</v>
      </c>
      <c r="AL182" s="158">
        <f t="shared" ref="AL182" si="266">AK182+1</f>
        <v>2056</v>
      </c>
      <c r="AM182" s="158">
        <f t="shared" ref="AM182" si="267">AL182+1</f>
        <v>2057</v>
      </c>
      <c r="AN182" s="158">
        <f t="shared" ref="AN182" si="268">AM182+1</f>
        <v>2058</v>
      </c>
      <c r="AO182" s="158">
        <f t="shared" ref="AO182" si="269">AN182+1</f>
        <v>2059</v>
      </c>
      <c r="AP182" s="158">
        <f t="shared" ref="AP182" si="270">AO182+1</f>
        <v>2060</v>
      </c>
      <c r="AQ182" s="158">
        <f t="shared" ref="AQ182" si="271">AP182+1</f>
        <v>2061</v>
      </c>
      <c r="AR182" s="158">
        <f t="shared" ref="AR182" si="272">AQ182+1</f>
        <v>2062</v>
      </c>
      <c r="AS182" s="158">
        <f t="shared" ref="AS182" si="273">AR182+1</f>
        <v>2063</v>
      </c>
      <c r="AT182" s="158">
        <f t="shared" ref="AT182" si="274">AS182+1</f>
        <v>2064</v>
      </c>
      <c r="AU182" s="158">
        <f t="shared" ref="AU182" si="275">AT182+1</f>
        <v>2065</v>
      </c>
      <c r="AV182" s="158">
        <f t="shared" ref="AV182" si="276">AU182+1</f>
        <v>2066</v>
      </c>
      <c r="AW182" s="158">
        <f t="shared" ref="AW182" si="277">AV182+1</f>
        <v>2067</v>
      </c>
      <c r="AX182" s="158">
        <f t="shared" ref="AX182" si="278">AW182+1</f>
        <v>2068</v>
      </c>
      <c r="AY182" s="158">
        <f t="shared" ref="AY182" si="279">AX182+1</f>
        <v>2069</v>
      </c>
      <c r="AZ182" s="158">
        <f t="shared" ref="AZ182" si="280">AY182+1</f>
        <v>2070</v>
      </c>
      <c r="BA182" s="158">
        <f t="shared" ref="BA182" si="281">AZ182+1</f>
        <v>2071</v>
      </c>
    </row>
    <row r="183" spans="1:53" ht="13.5" customHeight="1" x14ac:dyDescent="0.3">
      <c r="A183" s="1"/>
      <c r="B183" s="1"/>
      <c r="C183" s="1" t="s">
        <v>873</v>
      </c>
      <c r="D183" s="155">
        <f>(+'Ci-Co'!E27)+'Ci-Co'!$E$30*(1+'Perhitungan EIRR'!$D$3)^('Perhitungan EIRR'!D7-'Perhitungan EIRR'!$D$7)</f>
        <v>3252342443.6999998</v>
      </c>
      <c r="E183" s="155">
        <f>(+'Ci-Co'!F27)+'Ci-Co'!$E$30*(1+'Perhitungan EIRR'!$D$3)^('Perhitungan EIRR'!E7-'Perhitungan EIRR'!$D$7)</f>
        <v>3349912717.0109997</v>
      </c>
      <c r="F183" s="155">
        <f>(+'Ci-Co'!G27)+'Ci-Co'!$E$30*(1+'Perhitungan EIRR'!$D$3)^('Perhitungan EIRR'!F7-'Perhitungan EIRR'!$D$7)</f>
        <v>5091116973.030529</v>
      </c>
      <c r="G183" s="155">
        <f>(+'Ci-Co'!H27)+'Ci-Co'!$E$30*(1+'Perhitungan EIRR'!$D$3)^('Perhitungan EIRR'!G7-'Perhitungan EIRR'!$D$7)</f>
        <v>5072266567.9769697</v>
      </c>
      <c r="H183" s="155">
        <f>(+'Ci-Co'!I27)+'Ci-Co'!$E$30*(1+'Perhitungan EIRR'!$D$3)^('Perhitungan EIRR'!H7-'Perhitungan EIRR'!$D$7)</f>
        <v>5300164425.2971287</v>
      </c>
      <c r="I183" s="155">
        <f>(+'Ci-Co'!J27)+'Ci-Co'!$E$30*(1+'Perhitungan EIRR'!$D$3)^('Perhitungan EIRR'!I7-'Perhitungan EIRR'!$D$7)</f>
        <v>5540995037.6430998</v>
      </c>
      <c r="J183" s="155">
        <f>(+'Ci-Co'!K27)+'Ci-Co'!$E$30*(1+'Perhitungan EIRR'!$D$3)^('Perhitungan EIRR'!J7-'Perhitungan EIRR'!$D$7)</f>
        <v>5795638557.935811</v>
      </c>
      <c r="K183" s="155">
        <f>(+'Ci-Co'!L27)+'Ci-Co'!$E$30*(1+'Perhitungan EIRR'!$D$3)^('Perhitungan EIRR'!K7-'Perhitungan EIRR'!$D$7)</f>
        <v>6065041372.2220564</v>
      </c>
      <c r="L183" s="155">
        <f>(+'Ci-Co'!M27)+'Ci-Co'!$E$30*(1+'Perhitungan EIRR'!$D$3)^('Perhitungan EIRR'!L7-'Perhitungan EIRR'!$D$7)</f>
        <v>6350221327.2899694</v>
      </c>
      <c r="M183" s="155">
        <f>(+'Ci-Co'!N27)+'Ci-Co'!$E$30*(1+'Perhitungan EIRR'!$D$3)^('Perhitungan EIRR'!M7-'Perhitungan EIRR'!$D$7)</f>
        <v>6652273330.6063824</v>
      </c>
      <c r="N183" s="155">
        <f>(+'Ci-Co'!O27)+'Ci-Co'!$E$30*(1+'Perhitungan EIRR'!$D$3)^('Perhitungan EIRR'!N7-'Perhitungan EIRR'!$D$7)</f>
        <v>6972375490.2901878</v>
      </c>
      <c r="O183" s="155">
        <f>(+'Ci-Co'!P27)+'Ci-Co'!$E$30*(1+'Perhitungan EIRR'!$D$3)^('Perhitungan EIRR'!O7-'Perhitungan EIRR'!$D$7)</f>
        <v>7181546754.9988937</v>
      </c>
      <c r="P183" s="155">
        <f>(+'Ci-Co'!Q27)+'Ci-Co'!$E$30*(1+'Perhitungan EIRR'!$D$3)^('Perhitungan EIRR'!P7-'Perhitungan EIRR'!$D$7)</f>
        <v>7396993157.64886</v>
      </c>
      <c r="Q183" s="155">
        <f>(+'Ci-Co'!R27)+'Ci-Co'!$E$30*(1+'Perhitungan EIRR'!$D$3)^('Perhitungan EIRR'!Q7-'Perhitungan EIRR'!$D$7)</f>
        <v>7618902952.3783245</v>
      </c>
      <c r="R183" s="155">
        <f>(+'Ci-Co'!S27)+'Ci-Co'!$E$30*(1+'Perhitungan EIRR'!$D$3)^('Perhitungan EIRR'!R7-'Perhitungan EIRR'!$D$7)</f>
        <v>7993870554.8946209</v>
      </c>
      <c r="S183" s="155">
        <f>(+'Ci-Co'!T27)+'Ci-Co'!$E$30*(1+'Perhitungan EIRR'!$D$3)^('Perhitungan EIRR'!S7-'Perhitungan EIRR'!$D$7)</f>
        <v>8233686671.54146</v>
      </c>
      <c r="T183" s="155">
        <f>(+'Ci-Co'!U27)+'Ci-Co'!$E$30*(1+'Perhitungan EIRR'!$D$3)^('Perhitungan EIRR'!T7-'Perhitungan EIRR'!$D$7)</f>
        <v>8480697271.6877022</v>
      </c>
      <c r="U183" s="155">
        <f>(+'Ci-Co'!V27)+'Ci-Co'!$E$30*(1+'Perhitungan EIRR'!$D$3)^('Perhitungan EIRR'!U7-'Perhitungan EIRR'!$D$7)</f>
        <v>8735118189.8383331</v>
      </c>
      <c r="V183" s="155">
        <f>(+'Ci-Co'!W27)+'Ci-Co'!$E$30*(1+'Perhitungan EIRR'!$D$3)^('Perhitungan EIRR'!V7-'Perhitungan EIRR'!$D$7)</f>
        <v>8997171735.5334835</v>
      </c>
      <c r="W183" s="155">
        <f>(+'Ci-Co'!X27)+'Ci-Co'!$E$30*(1+'Perhitungan EIRR'!$D$3)^('Perhitungan EIRR'!W7-'Perhitungan EIRR'!$D$7)</f>
        <v>9445291123.8940849</v>
      </c>
      <c r="X183" s="155">
        <f>(+'Ci-Co'!Y27)+'Ci-Co'!$E$30*(1+'Perhitungan EIRR'!$D$3)^('Perhitungan EIRR'!X7-'Perhitungan EIRR'!$D$7)</f>
        <v>9728649857.6109085</v>
      </c>
      <c r="Y183" s="155">
        <f>(+'Ci-Co'!Z27)+'Ci-Co'!$E$30*(1+'Perhitungan EIRR'!$D$3)^('Perhitungan EIRR'!Y7-'Perhitungan EIRR'!$D$7)</f>
        <v>10020509353.339235</v>
      </c>
      <c r="Z183" s="155">
        <f>(+'Ci-Co'!AA27)+'Ci-Co'!$E$30*(1+'Perhitungan EIRR'!$D$3)^('Perhitungan EIRR'!Z7-'Perhitungan EIRR'!$D$7)</f>
        <v>10321124633.939413</v>
      </c>
      <c r="AA183" s="155">
        <f>(+'Ci-Co'!AB27)+'Ci-Co'!$E$30*(1+'Perhitungan EIRR'!$D$3)^('Perhitungan EIRR'!AA7-'Perhitungan EIRR'!$D$7)</f>
        <v>10630758372.957596</v>
      </c>
      <c r="AB183" s="155">
        <f>(+'Ci-Co'!AC27)+'Ci-Co'!$E$30*(1+'Perhitungan EIRR'!$D$3)^('Perhitungan EIRR'!AB7-'Perhitungan EIRR'!$D$7)</f>
        <v>11166598052.76642</v>
      </c>
      <c r="AC183" s="155">
        <f>(+'Ci-Co'!AD27)+'Ci-Co'!$E$30*(1+'Perhitungan EIRR'!$D$3)^('Perhitungan EIRR'!AC7-'Perhitungan EIRR'!$D$7)</f>
        <v>11501595994.349411</v>
      </c>
      <c r="AD183" s="155">
        <f>(+'Ci-Co'!AE27)+'Ci-Co'!$E$30*(1+'Perhitungan EIRR'!$D$3)^('Perhitungan EIRR'!AD7-'Perhitungan EIRR'!$D$7)</f>
        <v>11846643874.179895</v>
      </c>
      <c r="AE183" s="155">
        <f>(+'Ci-Co'!AF27)+'Ci-Co'!$E$30*(1+'Perhitungan EIRR'!$D$3)^('Perhitungan EIRR'!AE7-'Perhitungan EIRR'!$D$7)</f>
        <v>12202043190.405291</v>
      </c>
      <c r="AF183" s="155">
        <f>(+'Ci-Co'!AG27)+'Ci-Co'!$E$30*(1+'Perhitungan EIRR'!$D$3)^('Perhitungan EIRR'!AF7-'Perhitungan EIRR'!$D$7)</f>
        <v>12568104486.117451</v>
      </c>
      <c r="AG183" s="155">
        <f>(+'Ci-Co'!AH27)+'Ci-Co'!$E$30*(1+'Perhitungan EIRR'!$D$3)^('Perhitungan EIRR'!AG7-'Perhitungan EIRR'!$D$7)</f>
        <v>13209187100.908337</v>
      </c>
      <c r="AH183" s="155">
        <f>(+'Ci-Co'!AI27)+'Ci-Co'!$E$30*(1+'Perhitungan EIRR'!$D$3)^('Perhitungan EIRR'!AH7-'Perhitungan EIRR'!$D$7)</f>
        <v>13605462713.935589</v>
      </c>
      <c r="AI183" s="155">
        <f>(+'Ci-Co'!AJ27)+'Ci-Co'!$E$30*(1+'Perhitungan EIRR'!$D$3)^('Perhitungan EIRR'!AI7-'Perhitungan EIRR'!$D$7)</f>
        <v>14013626595.353657</v>
      </c>
      <c r="AJ183" s="155">
        <f>(+'Ci-Co'!AK27)+'Ci-Co'!$E$30*(1+'Perhitungan EIRR'!$D$3)^('Perhitungan EIRR'!AJ7-'Perhitungan EIRR'!$D$7)</f>
        <v>14434035393.214264</v>
      </c>
      <c r="AK183" s="155">
        <f>(+'Ci-Co'!AL27)+'Ci-Co'!$E$30*(1+'Perhitungan EIRR'!$D$3)^('Perhitungan EIRR'!AK7-'Perhitungan EIRR'!$D$7)</f>
        <v>14867056455.010693</v>
      </c>
      <c r="AL183" s="155">
        <f>(+'Ci-Co'!AM27)+'Ci-Co'!$E$30*(1+'Perhitungan EIRR'!$D$3)^('Perhitungan EIRR'!AL7-'Perhitungan EIRR'!$D$7)</f>
        <v>15634466978.856861</v>
      </c>
      <c r="AM183" s="155">
        <f>(+'Ci-Co'!AN27)+'Ci-Co'!$E$30*(1+'Perhitungan EIRR'!$D$3)^('Perhitungan EIRR'!AM7-'Perhitungan EIRR'!$D$7)</f>
        <v>16103500988.222569</v>
      </c>
      <c r="AN183" s="155">
        <f>(+'Ci-Co'!AO27)+'Ci-Co'!$E$30*(1+'Perhitungan EIRR'!$D$3)^('Perhitungan EIRR'!AN7-'Perhitungan EIRR'!$D$7)</f>
        <v>16586606017.869246</v>
      </c>
      <c r="AO183" s="155">
        <f>(+'Ci-Co'!AP27)+'Ci-Co'!$E$30*(1+'Perhitungan EIRR'!$D$3)^('Perhitungan EIRR'!AO7-'Perhitungan EIRR'!$D$7)</f>
        <v>17084204198.405321</v>
      </c>
      <c r="AP183" s="155">
        <f>(+'Ci-Co'!AQ27)+'Ci-Co'!$E$30*(1+'Perhitungan EIRR'!$D$3)^('Perhitungan EIRR'!AP7-'Perhitungan EIRR'!$D$7)</f>
        <v>17596730324.357479</v>
      </c>
      <c r="AQ183" s="155">
        <f>(+'Ci-Co'!AR27)+'Ci-Co'!$E$30*(1+'Perhitungan EIRR'!$D$3)^('Perhitungan EIRR'!AQ7-'Perhitungan EIRR'!$D$7)</f>
        <v>18515851032.012421</v>
      </c>
      <c r="AR183" s="155">
        <f>(+'Ci-Co'!AS27)+'Ci-Co'!$E$30*(1+'Perhitungan EIRR'!$D$3)^('Perhitungan EIRR'!AR7-'Perhitungan EIRR'!$D$7)</f>
        <v>19071326562.972794</v>
      </c>
      <c r="AS183" s="155">
        <f>(+'Ci-Co'!AT27)+'Ci-Co'!$E$30*(1+'Perhitungan EIRR'!$D$3)^('Perhitungan EIRR'!AS7-'Perhitungan EIRR'!$D$7)</f>
        <v>19643466359.861977</v>
      </c>
      <c r="AT183" s="155">
        <f>(+'Ci-Co'!AU27)+'Ci-Co'!$E$30*(1+'Perhitungan EIRR'!$D$3)^('Perhitungan EIRR'!AT7-'Perhitungan EIRR'!$D$7)</f>
        <v>20232770350.657837</v>
      </c>
      <c r="AU183" s="155">
        <f>(+'Ci-Co'!AV27)+'Ci-Co'!$E$30*(1+'Perhitungan EIRR'!$D$3)^('Perhitungan EIRR'!AU7-'Perhitungan EIRR'!$D$7)</f>
        <v>20839753461.177574</v>
      </c>
      <c r="AV183" s="155">
        <f>(+'Ci-Co'!AW27)+'Ci-Co'!$E$30*(1+'Perhitungan EIRR'!$D$3)^('Perhitungan EIRR'!AV7-'Perhitungan EIRR'!$D$7)</f>
        <v>21941152365.315868</v>
      </c>
      <c r="AW183" s="155">
        <f>(+'Ci-Co'!AX27)+'Ci-Co'!$E$30*(1+'Perhitungan EIRR'!$D$3)^('Perhitungan EIRR'!AW7-'Perhitungan EIRR'!$D$7)</f>
        <v>22599386936.275345</v>
      </c>
      <c r="AX183" s="155">
        <f>(+'Ci-Co'!AY27)+'Ci-Co'!$E$30*(1+'Perhitungan EIRR'!$D$3)^('Perhitungan EIRR'!AX7-'Perhitungan EIRR'!$D$7)</f>
        <v>23277368544.363605</v>
      </c>
      <c r="AY183" s="155">
        <f>(+'Ci-Co'!AZ27)+'Ci-Co'!$E$30*(1+'Perhitungan EIRR'!$D$3)^('Perhitungan EIRR'!AY7-'Perhitungan EIRR'!$D$7)</f>
        <v>23975689600.694515</v>
      </c>
      <c r="AZ183" s="155">
        <f>(+'Ci-Co'!BA27)+'Ci-Co'!$E$30*(1+'Perhitungan EIRR'!$D$3)^('Perhitungan EIRR'!AZ7-'Perhitungan EIRR'!$D$7)</f>
        <v>24694960288.715351</v>
      </c>
      <c r="BA183" s="155">
        <f>(+'Ci-Co'!BB27)+'Ci-Co'!$E$30*(1+'Perhitungan EIRR'!$D$3)^('Perhitungan EIRR'!BA7-'Perhitungan EIRR'!$D$7)</f>
        <v>26015465396.234341</v>
      </c>
    </row>
    <row r="184" spans="1:53" ht="13.5" customHeight="1" x14ac:dyDescent="0.3">
      <c r="A184" s="1"/>
      <c r="B184" s="1"/>
      <c r="C184" s="1" t="s">
        <v>871</v>
      </c>
      <c r="D184" s="155">
        <f>+D179</f>
        <v>3332700000</v>
      </c>
      <c r="E184" s="155">
        <f t="shared" ref="E184:AG184" si="282">+E179</f>
        <v>4245750000</v>
      </c>
      <c r="F184" s="155">
        <f t="shared" si="282"/>
        <v>5846850000</v>
      </c>
      <c r="G184" s="155">
        <f t="shared" si="282"/>
        <v>6322950000</v>
      </c>
      <c r="H184" s="155">
        <f t="shared" si="282"/>
        <v>8139222764.5665388</v>
      </c>
      <c r="I184" s="155">
        <f t="shared" si="282"/>
        <v>8139222764.5665388</v>
      </c>
      <c r="J184" s="155">
        <f t="shared" si="282"/>
        <v>8139222764.5665388</v>
      </c>
      <c r="K184" s="155">
        <f t="shared" si="282"/>
        <v>8139222764.5665388</v>
      </c>
      <c r="L184" s="155">
        <f t="shared" si="282"/>
        <v>8139222764.5665388</v>
      </c>
      <c r="M184" s="155">
        <f t="shared" si="282"/>
        <v>8139222764.5665388</v>
      </c>
      <c r="N184" s="155">
        <f t="shared" si="282"/>
        <v>8139222764.5665388</v>
      </c>
      <c r="O184" s="155">
        <f t="shared" si="282"/>
        <v>8139222764.5665388</v>
      </c>
      <c r="P184" s="155">
        <f t="shared" si="282"/>
        <v>8139222764.5665388</v>
      </c>
      <c r="Q184" s="155">
        <f t="shared" si="282"/>
        <v>8139222764.5665388</v>
      </c>
      <c r="R184" s="155">
        <f t="shared" si="282"/>
        <v>8139222764.5665388</v>
      </c>
      <c r="S184" s="155">
        <f t="shared" si="282"/>
        <v>8139222764.5665388</v>
      </c>
      <c r="T184" s="155">
        <f t="shared" si="282"/>
        <v>8139222764.5665388</v>
      </c>
      <c r="U184" s="155">
        <f t="shared" si="282"/>
        <v>8139222764.5665388</v>
      </c>
      <c r="V184" s="155">
        <f t="shared" si="282"/>
        <v>8139222764.5665388</v>
      </c>
      <c r="W184" s="155">
        <f t="shared" si="282"/>
        <v>8139222764.5665388</v>
      </c>
      <c r="X184" s="155">
        <f t="shared" si="282"/>
        <v>8139222764.5665388</v>
      </c>
      <c r="Y184" s="155">
        <f t="shared" si="282"/>
        <v>8139222764.5665388</v>
      </c>
      <c r="Z184" s="155">
        <f t="shared" si="282"/>
        <v>8139222764.5665388</v>
      </c>
      <c r="AA184" s="155">
        <f t="shared" si="282"/>
        <v>8139222764.5665388</v>
      </c>
      <c r="AB184" s="155">
        <f t="shared" si="282"/>
        <v>8139222764.5665388</v>
      </c>
      <c r="AC184" s="155">
        <f t="shared" si="282"/>
        <v>8139222764.5665388</v>
      </c>
      <c r="AD184" s="155">
        <f t="shared" si="282"/>
        <v>8139222764.5665388</v>
      </c>
      <c r="AE184" s="155">
        <f t="shared" si="282"/>
        <v>8139222764.5665388</v>
      </c>
      <c r="AF184" s="155">
        <f t="shared" si="282"/>
        <v>8139222764.5665388</v>
      </c>
      <c r="AG184" s="155">
        <f t="shared" si="282"/>
        <v>8139222764.5665388</v>
      </c>
      <c r="AH184" s="155">
        <f t="shared" ref="AH184:BA184" si="283">+AH179</f>
        <v>8139222764.5665388</v>
      </c>
      <c r="AI184" s="155">
        <f t="shared" si="283"/>
        <v>8139222764.5665388</v>
      </c>
      <c r="AJ184" s="155">
        <f t="shared" si="283"/>
        <v>8139222764.5665388</v>
      </c>
      <c r="AK184" s="155">
        <f t="shared" si="283"/>
        <v>8139222764.5665388</v>
      </c>
      <c r="AL184" s="155">
        <f t="shared" si="283"/>
        <v>8139222764.5665388</v>
      </c>
      <c r="AM184" s="155">
        <f t="shared" si="283"/>
        <v>8139222764.5665388</v>
      </c>
      <c r="AN184" s="155">
        <f t="shared" si="283"/>
        <v>8139222764.5665388</v>
      </c>
      <c r="AO184" s="155">
        <f t="shared" si="283"/>
        <v>8139222764.5665388</v>
      </c>
      <c r="AP184" s="155">
        <f t="shared" si="283"/>
        <v>8139222764.5665388</v>
      </c>
      <c r="AQ184" s="155">
        <f t="shared" si="283"/>
        <v>8139222764.5665388</v>
      </c>
      <c r="AR184" s="155">
        <f t="shared" si="283"/>
        <v>8139222764.5665388</v>
      </c>
      <c r="AS184" s="155">
        <f t="shared" si="283"/>
        <v>8139222764.5665388</v>
      </c>
      <c r="AT184" s="155">
        <f t="shared" si="283"/>
        <v>8139222764.5665388</v>
      </c>
      <c r="AU184" s="155">
        <f t="shared" si="283"/>
        <v>8139222764.5665388</v>
      </c>
      <c r="AV184" s="155">
        <f t="shared" si="283"/>
        <v>8139222764.5665388</v>
      </c>
      <c r="AW184" s="155">
        <f t="shared" si="283"/>
        <v>8139222764.5665388</v>
      </c>
      <c r="AX184" s="155">
        <f t="shared" si="283"/>
        <v>8139222764.5665388</v>
      </c>
      <c r="AY184" s="155">
        <f t="shared" si="283"/>
        <v>8139222764.5665388</v>
      </c>
      <c r="AZ184" s="155">
        <f t="shared" si="283"/>
        <v>8139222764.5665388</v>
      </c>
      <c r="BA184" s="155">
        <f t="shared" si="283"/>
        <v>8139222764.5665388</v>
      </c>
    </row>
    <row r="185" spans="1:53" ht="13.5" customHeight="1" x14ac:dyDescent="0.3">
      <c r="A185" s="1"/>
      <c r="B185" s="1"/>
      <c r="C185" s="1" t="s">
        <v>874</v>
      </c>
      <c r="D185" s="155">
        <f>+'Ci-Co'!D44</f>
        <v>-97570273311</v>
      </c>
      <c r="E185" s="155">
        <f>+'Ci-Co'!E44</f>
        <v>0</v>
      </c>
      <c r="F185" s="155">
        <f>+'Ci-Co'!F44</f>
        <v>0</v>
      </c>
      <c r="G185" s="155">
        <f>+'Ci-Co'!G44</f>
        <v>0</v>
      </c>
      <c r="H185" s="155">
        <f>+'Ci-Co'!H44</f>
        <v>0</v>
      </c>
      <c r="I185" s="155">
        <f>+'Ci-Co'!I44</f>
        <v>0</v>
      </c>
      <c r="J185" s="155">
        <f>+'Ci-Co'!J44</f>
        <v>0</v>
      </c>
      <c r="K185" s="155">
        <f>+'Ci-Co'!K44</f>
        <v>0</v>
      </c>
      <c r="L185" s="155">
        <f>+'Ci-Co'!L44</f>
        <v>0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3.5" customHeight="1" x14ac:dyDescent="0.3">
      <c r="A186" s="1"/>
      <c r="B186" s="1"/>
      <c r="C186" s="1" t="s">
        <v>875</v>
      </c>
      <c r="D186" s="155">
        <f>+'Ci-Co'!E46</f>
        <v>0</v>
      </c>
      <c r="E186" s="155">
        <f>+'Ci-Co'!F46</f>
        <v>0</v>
      </c>
      <c r="F186" s="155">
        <f>+'Ci-Co'!G46</f>
        <v>-2623720222.0331998</v>
      </c>
      <c r="G186" s="155">
        <f>+'Ci-Co'!H46</f>
        <v>-1980449168.1441259</v>
      </c>
      <c r="H186" s="155">
        <f>+'Ci-Co'!I46</f>
        <v>-2122319384.8729408</v>
      </c>
      <c r="I186" s="155">
        <f>+'Ci-Co'!J46</f>
        <v>-2274562256.4008055</v>
      </c>
      <c r="J186" s="155">
        <f>+'Ci-Co'!K46</f>
        <v>-2437950699.6168346</v>
      </c>
      <c r="K186" s="155">
        <f>+'Ci-Co'!L46</f>
        <v>-2613316206.7076459</v>
      </c>
      <c r="L186" s="155">
        <f>+'Ci-Co'!M46</f>
        <v>-2801553363.7784786</v>
      </c>
      <c r="M186" s="155">
        <f>+'Ci-Co'!N46</f>
        <v>-3003624685.4905219</v>
      </c>
      <c r="N186" s="155">
        <f>+'Ci-Co'!O46</f>
        <v>-3220565876.1905241</v>
      </c>
      <c r="O186" s="155">
        <f>+'Ci-Co'!P46</f>
        <v>-3317182852.4762402</v>
      </c>
      <c r="P186" s="155">
        <f>+'Ci-Co'!Q46</f>
        <v>-3416698338.0505266</v>
      </c>
      <c r="Q186" s="155">
        <f>+'Ci-Co'!R46</f>
        <v>-3519199288.1920424</v>
      </c>
      <c r="R186" s="155">
        <f>+'Ci-Co'!S46</f>
        <v>-3806014030.1796942</v>
      </c>
      <c r="S186" s="155">
        <f>+'Ci-Co'!T46</f>
        <v>-3920194451.0850849</v>
      </c>
      <c r="T186" s="155">
        <f>+'Ci-Co'!U46</f>
        <v>-4037800284.6176367</v>
      </c>
      <c r="U186" s="155">
        <f>+'Ci-Co'!V46</f>
        <v>-4158934293.1561661</v>
      </c>
      <c r="V186" s="155">
        <f>+'Ci-Co'!W46</f>
        <v>-4283702321.9508514</v>
      </c>
      <c r="W186" s="155">
        <f>+'Ci-Co'!X46</f>
        <v>-4632824061.189846</v>
      </c>
      <c r="X186" s="155">
        <f>+'Ci-Co'!Y46</f>
        <v>-4771808783.0255413</v>
      </c>
      <c r="Y186" s="155">
        <f>+'Ci-Co'!Z46</f>
        <v>-4914963046.5163069</v>
      </c>
      <c r="Z186" s="155">
        <f>+'Ci-Co'!AA46</f>
        <v>-5062411937.9117966</v>
      </c>
      <c r="AA186" s="155">
        <f>+'Ci-Co'!AB46</f>
        <v>-5214284296.0491505</v>
      </c>
      <c r="AB186" s="155">
        <f>+'Ci-Co'!AC46</f>
        <v>-5639248466.1771564</v>
      </c>
      <c r="AC186" s="155">
        <f>+'Ci-Co'!AD46</f>
        <v>-5808425920.1624718</v>
      </c>
      <c r="AD186" s="155">
        <f>+'Ci-Co'!AE46</f>
        <v>-5982678697.7673464</v>
      </c>
      <c r="AE186" s="155">
        <f>+'Ci-Co'!AF46</f>
        <v>-6162159058.700366</v>
      </c>
      <c r="AF186" s="155">
        <f>+'Ci-Co'!AG46</f>
        <v>-6347023830.4613762</v>
      </c>
      <c r="AG186" s="155">
        <f>+'Ci-Co'!AH46</f>
        <v>-6864306272.6439781</v>
      </c>
      <c r="AH186" s="155">
        <f>+'Ci-Co'!AI46</f>
        <v>-7070235460.8232975</v>
      </c>
      <c r="AI186" s="155">
        <f>+'Ci-Co'!AJ46</f>
        <v>-7282342524.6479969</v>
      </c>
      <c r="AJ186" s="155">
        <f>+'Ci-Co'!AK46</f>
        <v>-7500812800.3874359</v>
      </c>
      <c r="AK186" s="155">
        <f>+'Ci-Co'!AL46</f>
        <v>-7725837184.3990593</v>
      </c>
      <c r="AL186" s="155">
        <f>+'Ci-Co'!AM46</f>
        <v>-8355492914.9275818</v>
      </c>
      <c r="AM186" s="155">
        <f>+'Ci-Co'!AN46</f>
        <v>-8606157702.375412</v>
      </c>
      <c r="AN186" s="155">
        <f>+'Ci-Co'!AO46</f>
        <v>-8864342433.4466724</v>
      </c>
      <c r="AO186" s="155">
        <f>+'Ci-Co'!AP46</f>
        <v>-9130272706.4500732</v>
      </c>
      <c r="AP186" s="155">
        <f>+'Ci-Co'!AQ46</f>
        <v>-9404180887.6435738</v>
      </c>
      <c r="AQ186" s="155">
        <f>+'Ci-Co'!AR46</f>
        <v>-10170621629.986526</v>
      </c>
      <c r="AR186" s="155">
        <f>+'Ci-Co'!AS46</f>
        <v>-10475740278.88612</v>
      </c>
      <c r="AS186" s="155">
        <f>+'Ci-Co'!AT46</f>
        <v>-10790012487.252705</v>
      </c>
      <c r="AT186" s="155">
        <f>+'Ci-Co'!AU46</f>
        <v>-11113712861.870285</v>
      </c>
      <c r="AU186" s="155">
        <f>+'Ci-Co'!AV46</f>
        <v>-11447124247.726395</v>
      </c>
      <c r="AV186" s="155">
        <f>+'Ci-Co'!AW46</f>
        <v>-12380064873.916096</v>
      </c>
      <c r="AW186" s="155">
        <f>+'Ci-Co'!AX46</f>
        <v>-12751466820.133579</v>
      </c>
      <c r="AX186" s="155">
        <f>+'Ci-Co'!AY46</f>
        <v>-13134010824.737585</v>
      </c>
      <c r="AY186" s="155">
        <f>+'Ci-Co'!AZ46</f>
        <v>-13528031149.479715</v>
      </c>
      <c r="AZ186" s="155">
        <f>+'Ci-Co'!BA46</f>
        <v>-13933872083.964104</v>
      </c>
      <c r="BA186" s="155">
        <f>+'Ci-Co'!BB46</f>
        <v>-15069482658.807178</v>
      </c>
    </row>
    <row r="187" spans="1:53" ht="13.5" customHeight="1" thickBot="1" x14ac:dyDescent="0.35">
      <c r="A187" s="1"/>
      <c r="B187" s="1"/>
      <c r="C187" s="91" t="s">
        <v>876</v>
      </c>
      <c r="D187" s="157">
        <f t="shared" ref="D187:AG187" si="284">+SUM(D183:D186)</f>
        <v>-90985230867.300003</v>
      </c>
      <c r="E187" s="157">
        <f t="shared" si="284"/>
        <v>7595662717.0109997</v>
      </c>
      <c r="F187" s="157">
        <f t="shared" si="284"/>
        <v>8314246750.9973297</v>
      </c>
      <c r="G187" s="157">
        <f t="shared" si="284"/>
        <v>9414767399.8328438</v>
      </c>
      <c r="H187" s="157">
        <f t="shared" si="284"/>
        <v>11317067804.990726</v>
      </c>
      <c r="I187" s="157">
        <f t="shared" si="284"/>
        <v>11405655545.808834</v>
      </c>
      <c r="J187" s="157">
        <f t="shared" si="284"/>
        <v>11496910622.885515</v>
      </c>
      <c r="K187" s="157">
        <f t="shared" si="284"/>
        <v>11590947930.08095</v>
      </c>
      <c r="L187" s="157">
        <f t="shared" si="284"/>
        <v>11687890728.07803</v>
      </c>
      <c r="M187" s="157">
        <f t="shared" si="284"/>
        <v>11787871409.682398</v>
      </c>
      <c r="N187" s="157">
        <f t="shared" si="284"/>
        <v>11891032378.666203</v>
      </c>
      <c r="O187" s="157">
        <f t="shared" si="284"/>
        <v>12003586667.089193</v>
      </c>
      <c r="P187" s="157">
        <f t="shared" si="284"/>
        <v>12119517584.164871</v>
      </c>
      <c r="Q187" s="157">
        <f t="shared" si="284"/>
        <v>12238926428.752819</v>
      </c>
      <c r="R187" s="157">
        <f t="shared" si="284"/>
        <v>12327079289.281464</v>
      </c>
      <c r="S187" s="157">
        <f t="shared" si="284"/>
        <v>12452714985.022913</v>
      </c>
      <c r="T187" s="157">
        <f t="shared" si="284"/>
        <v>12582119751.636604</v>
      </c>
      <c r="U187" s="157">
        <f t="shared" si="284"/>
        <v>12715406661.248707</v>
      </c>
      <c r="V187" s="157">
        <f t="shared" si="284"/>
        <v>12852692178.14917</v>
      </c>
      <c r="W187" s="157">
        <f t="shared" si="284"/>
        <v>12951689827.270779</v>
      </c>
      <c r="X187" s="157">
        <f t="shared" si="284"/>
        <v>13096063839.151907</v>
      </c>
      <c r="Y187" s="157">
        <f t="shared" si="284"/>
        <v>13244769071.389465</v>
      </c>
      <c r="Z187" s="157">
        <f t="shared" si="284"/>
        <v>13397935460.594154</v>
      </c>
      <c r="AA187" s="157">
        <f t="shared" si="284"/>
        <v>13555696841.474985</v>
      </c>
      <c r="AB187" s="157">
        <f t="shared" si="284"/>
        <v>13666572351.155802</v>
      </c>
      <c r="AC187" s="157">
        <f t="shared" si="284"/>
        <v>13832392838.753479</v>
      </c>
      <c r="AD187" s="157">
        <f t="shared" si="284"/>
        <v>14003187940.979088</v>
      </c>
      <c r="AE187" s="157">
        <f t="shared" si="284"/>
        <v>14179106896.271461</v>
      </c>
      <c r="AF187" s="157">
        <f t="shared" si="284"/>
        <v>14360303420.222614</v>
      </c>
      <c r="AG187" s="157">
        <f t="shared" si="284"/>
        <v>14484103592.830898</v>
      </c>
      <c r="AH187" s="157">
        <f>+SUM(AH183:AH186)</f>
        <v>14674450017.678831</v>
      </c>
      <c r="AI187" s="157">
        <f t="shared" ref="AI187:BA187" si="285">+SUM(AI183:AI186)</f>
        <v>14870506835.2722</v>
      </c>
      <c r="AJ187" s="157">
        <f t="shared" si="285"/>
        <v>15072445357.393368</v>
      </c>
      <c r="AK187" s="157">
        <f t="shared" si="285"/>
        <v>15280442035.178173</v>
      </c>
      <c r="AL187" s="157">
        <f t="shared" si="285"/>
        <v>15418196828.495819</v>
      </c>
      <c r="AM187" s="157">
        <f t="shared" si="285"/>
        <v>15636566050.413696</v>
      </c>
      <c r="AN187" s="157">
        <f t="shared" si="285"/>
        <v>15861486348.989111</v>
      </c>
      <c r="AO187" s="157">
        <f t="shared" si="285"/>
        <v>16093154256.521786</v>
      </c>
      <c r="AP187" s="157">
        <f t="shared" si="285"/>
        <v>16331772201.280445</v>
      </c>
      <c r="AQ187" s="157">
        <f t="shared" si="285"/>
        <v>16484452166.592434</v>
      </c>
      <c r="AR187" s="157">
        <f t="shared" si="285"/>
        <v>16734809048.653214</v>
      </c>
      <c r="AS187" s="157">
        <f t="shared" si="285"/>
        <v>16992676637.175812</v>
      </c>
      <c r="AT187" s="157">
        <f t="shared" si="285"/>
        <v>17258280253.354092</v>
      </c>
      <c r="AU187" s="157">
        <f t="shared" si="285"/>
        <v>17531851978.017719</v>
      </c>
      <c r="AV187" s="157">
        <f t="shared" si="285"/>
        <v>17700310255.966312</v>
      </c>
      <c r="AW187" s="157">
        <f t="shared" si="285"/>
        <v>17987142880.708305</v>
      </c>
      <c r="AX187" s="157">
        <f t="shared" si="285"/>
        <v>18282580484.192558</v>
      </c>
      <c r="AY187" s="157">
        <f t="shared" si="285"/>
        <v>18586881215.781342</v>
      </c>
      <c r="AZ187" s="157">
        <f t="shared" si="285"/>
        <v>18900310969.317787</v>
      </c>
      <c r="BA187" s="157">
        <f t="shared" si="285"/>
        <v>19085205501.993702</v>
      </c>
    </row>
    <row r="188" spans="1:53" ht="13.5" customHeight="1" thickTop="1" x14ac:dyDescent="0.3">
      <c r="A188" s="1"/>
      <c r="B188" s="1"/>
      <c r="C188" s="1"/>
      <c r="D188" s="155">
        <f t="shared" ref="D188:AG188" si="286">D187/1000000</f>
        <v>-90985.230867300008</v>
      </c>
      <c r="E188" s="155">
        <f t="shared" si="286"/>
        <v>7595.6627170109996</v>
      </c>
      <c r="F188" s="155">
        <f t="shared" si="286"/>
        <v>8314.2467509973303</v>
      </c>
      <c r="G188" s="155">
        <f t="shared" si="286"/>
        <v>9414.7673998328446</v>
      </c>
      <c r="H188" s="155">
        <f t="shared" si="286"/>
        <v>11317.067804990726</v>
      </c>
      <c r="I188" s="155">
        <f t="shared" si="286"/>
        <v>11405.655545808833</v>
      </c>
      <c r="J188" s="155">
        <f t="shared" si="286"/>
        <v>11496.910622885514</v>
      </c>
      <c r="K188" s="155">
        <f t="shared" si="286"/>
        <v>11590.947930080949</v>
      </c>
      <c r="L188" s="155">
        <f t="shared" si="286"/>
        <v>11687.890728078029</v>
      </c>
      <c r="M188" s="155">
        <f t="shared" si="286"/>
        <v>11787.871409682399</v>
      </c>
      <c r="N188" s="155">
        <f t="shared" si="286"/>
        <v>11891.032378666203</v>
      </c>
      <c r="O188" s="155">
        <f t="shared" si="286"/>
        <v>12003.586667089194</v>
      </c>
      <c r="P188" s="155">
        <f t="shared" si="286"/>
        <v>12119.517584164871</v>
      </c>
      <c r="Q188" s="155">
        <f t="shared" si="286"/>
        <v>12238.926428752819</v>
      </c>
      <c r="R188" s="155">
        <f t="shared" si="286"/>
        <v>12327.079289281464</v>
      </c>
      <c r="S188" s="155">
        <f t="shared" si="286"/>
        <v>12452.714985022913</v>
      </c>
      <c r="T188" s="155">
        <f t="shared" si="286"/>
        <v>12582.119751636605</v>
      </c>
      <c r="U188" s="155">
        <f t="shared" si="286"/>
        <v>12715.406661248708</v>
      </c>
      <c r="V188" s="155">
        <f t="shared" si="286"/>
        <v>12852.692178149169</v>
      </c>
      <c r="W188" s="155">
        <f t="shared" si="286"/>
        <v>12951.689827270779</v>
      </c>
      <c r="X188" s="155">
        <f t="shared" si="286"/>
        <v>13096.063839151908</v>
      </c>
      <c r="Y188" s="155">
        <f t="shared" si="286"/>
        <v>13244.769071389464</v>
      </c>
      <c r="Z188" s="155">
        <f t="shared" si="286"/>
        <v>13397.935460594153</v>
      </c>
      <c r="AA188" s="155">
        <f t="shared" si="286"/>
        <v>13555.696841474984</v>
      </c>
      <c r="AB188" s="155">
        <f t="shared" si="286"/>
        <v>13666.572351155803</v>
      </c>
      <c r="AC188" s="155">
        <f t="shared" si="286"/>
        <v>13832.39283875348</v>
      </c>
      <c r="AD188" s="155">
        <f t="shared" si="286"/>
        <v>14003.187940979087</v>
      </c>
      <c r="AE188" s="155">
        <f t="shared" si="286"/>
        <v>14179.106896271462</v>
      </c>
      <c r="AF188" s="155">
        <f t="shared" si="286"/>
        <v>14360.303420222614</v>
      </c>
      <c r="AG188" s="155">
        <f t="shared" si="286"/>
        <v>14484.103592830897</v>
      </c>
      <c r="AH188" s="155">
        <f>AH187/1000000</f>
        <v>14674.450017678832</v>
      </c>
      <c r="AI188" s="155">
        <f t="shared" ref="AI188:BA188" si="287">AI187/1000000</f>
        <v>14870.506835272199</v>
      </c>
      <c r="AJ188" s="155">
        <f t="shared" si="287"/>
        <v>15072.445357393368</v>
      </c>
      <c r="AK188" s="155">
        <f t="shared" si="287"/>
        <v>15280.442035178174</v>
      </c>
      <c r="AL188" s="155">
        <f t="shared" si="287"/>
        <v>15418.196828495818</v>
      </c>
      <c r="AM188" s="155">
        <f t="shared" si="287"/>
        <v>15636.566050413696</v>
      </c>
      <c r="AN188" s="155">
        <f t="shared" si="287"/>
        <v>15861.48634898911</v>
      </c>
      <c r="AO188" s="155">
        <f t="shared" si="287"/>
        <v>16093.154256521786</v>
      </c>
      <c r="AP188" s="155">
        <f t="shared" si="287"/>
        <v>16331.772201280444</v>
      </c>
      <c r="AQ188" s="155">
        <f t="shared" si="287"/>
        <v>16484.452166592433</v>
      </c>
      <c r="AR188" s="155">
        <f t="shared" si="287"/>
        <v>16734.809048653213</v>
      </c>
      <c r="AS188" s="155">
        <f t="shared" si="287"/>
        <v>16992.676637175813</v>
      </c>
      <c r="AT188" s="155">
        <f t="shared" si="287"/>
        <v>17258.280253354093</v>
      </c>
      <c r="AU188" s="155">
        <f t="shared" si="287"/>
        <v>17531.851978017719</v>
      </c>
      <c r="AV188" s="155">
        <f t="shared" si="287"/>
        <v>17700.310255966313</v>
      </c>
      <c r="AW188" s="155">
        <f t="shared" si="287"/>
        <v>17987.142880708307</v>
      </c>
      <c r="AX188" s="155">
        <f t="shared" si="287"/>
        <v>18282.580484192556</v>
      </c>
      <c r="AY188" s="155">
        <f t="shared" si="287"/>
        <v>18586.881215781341</v>
      </c>
      <c r="AZ188" s="155">
        <f t="shared" si="287"/>
        <v>18900.310969317787</v>
      </c>
      <c r="BA188" s="155">
        <f t="shared" si="287"/>
        <v>19085.205501993703</v>
      </c>
    </row>
    <row r="189" spans="1:53" ht="13.5" customHeight="1" x14ac:dyDescent="0.3">
      <c r="A189" s="1"/>
      <c r="B189" s="1"/>
      <c r="C189" s="122" t="s">
        <v>877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3.5" customHeight="1" thickBot="1" x14ac:dyDescent="0.35">
      <c r="A190" s="1"/>
      <c r="B190" s="1"/>
      <c r="C190" s="123" t="s">
        <v>794</v>
      </c>
      <c r="D190" s="123">
        <v>2022</v>
      </c>
      <c r="E190" s="123">
        <f t="shared" ref="E190:AG190" si="288">D190+1</f>
        <v>2023</v>
      </c>
      <c r="F190" s="123">
        <f t="shared" si="288"/>
        <v>2024</v>
      </c>
      <c r="G190" s="123">
        <f t="shared" si="288"/>
        <v>2025</v>
      </c>
      <c r="H190" s="123">
        <f t="shared" si="288"/>
        <v>2026</v>
      </c>
      <c r="I190" s="123">
        <f t="shared" si="288"/>
        <v>2027</v>
      </c>
      <c r="J190" s="123">
        <f t="shared" si="288"/>
        <v>2028</v>
      </c>
      <c r="K190" s="123">
        <f t="shared" si="288"/>
        <v>2029</v>
      </c>
      <c r="L190" s="123">
        <f t="shared" si="288"/>
        <v>2030</v>
      </c>
      <c r="M190" s="123">
        <f t="shared" si="288"/>
        <v>2031</v>
      </c>
      <c r="N190" s="123">
        <f t="shared" si="288"/>
        <v>2032</v>
      </c>
      <c r="O190" s="123">
        <f t="shared" si="288"/>
        <v>2033</v>
      </c>
      <c r="P190" s="123">
        <f t="shared" si="288"/>
        <v>2034</v>
      </c>
      <c r="Q190" s="123">
        <f t="shared" si="288"/>
        <v>2035</v>
      </c>
      <c r="R190" s="123">
        <f t="shared" si="288"/>
        <v>2036</v>
      </c>
      <c r="S190" s="123">
        <f t="shared" si="288"/>
        <v>2037</v>
      </c>
      <c r="T190" s="123">
        <f t="shared" si="288"/>
        <v>2038</v>
      </c>
      <c r="U190" s="123">
        <f t="shared" si="288"/>
        <v>2039</v>
      </c>
      <c r="V190" s="123">
        <f t="shared" si="288"/>
        <v>2040</v>
      </c>
      <c r="W190" s="123">
        <f t="shared" si="288"/>
        <v>2041</v>
      </c>
      <c r="X190" s="123">
        <f t="shared" si="288"/>
        <v>2042</v>
      </c>
      <c r="Y190" s="123">
        <f t="shared" si="288"/>
        <v>2043</v>
      </c>
      <c r="Z190" s="123">
        <f t="shared" si="288"/>
        <v>2044</v>
      </c>
      <c r="AA190" s="123">
        <f t="shared" si="288"/>
        <v>2045</v>
      </c>
      <c r="AB190" s="123">
        <f t="shared" si="288"/>
        <v>2046</v>
      </c>
      <c r="AC190" s="123">
        <f t="shared" si="288"/>
        <v>2047</v>
      </c>
      <c r="AD190" s="123">
        <f t="shared" si="288"/>
        <v>2048</v>
      </c>
      <c r="AE190" s="123">
        <f t="shared" si="288"/>
        <v>2049</v>
      </c>
      <c r="AF190" s="123">
        <f t="shared" si="288"/>
        <v>2050</v>
      </c>
      <c r="AG190" s="123">
        <f t="shared" si="288"/>
        <v>2051</v>
      </c>
      <c r="AH190" s="123">
        <f t="shared" ref="AH190" si="289">AG190+1</f>
        <v>2052</v>
      </c>
      <c r="AI190" s="123">
        <f t="shared" ref="AI190" si="290">AH190+1</f>
        <v>2053</v>
      </c>
      <c r="AJ190" s="123">
        <f t="shared" ref="AJ190" si="291">AI190+1</f>
        <v>2054</v>
      </c>
      <c r="AK190" s="123">
        <f t="shared" ref="AK190" si="292">AJ190+1</f>
        <v>2055</v>
      </c>
      <c r="AL190" s="123">
        <f t="shared" ref="AL190" si="293">AK190+1</f>
        <v>2056</v>
      </c>
      <c r="AM190" s="123">
        <f t="shared" ref="AM190" si="294">AL190+1</f>
        <v>2057</v>
      </c>
      <c r="AN190" s="123">
        <f t="shared" ref="AN190" si="295">AM190+1</f>
        <v>2058</v>
      </c>
      <c r="AO190" s="123">
        <f t="shared" ref="AO190" si="296">AN190+1</f>
        <v>2059</v>
      </c>
      <c r="AP190" s="123">
        <f t="shared" ref="AP190" si="297">AO190+1</f>
        <v>2060</v>
      </c>
      <c r="AQ190" s="123">
        <f t="shared" ref="AQ190" si="298">AP190+1</f>
        <v>2061</v>
      </c>
      <c r="AR190" s="123">
        <f t="shared" ref="AR190" si="299">AQ190+1</f>
        <v>2062</v>
      </c>
      <c r="AS190" s="123">
        <f t="shared" ref="AS190" si="300">AR190+1</f>
        <v>2063</v>
      </c>
      <c r="AT190" s="123">
        <f t="shared" ref="AT190" si="301">AS190+1</f>
        <v>2064</v>
      </c>
      <c r="AU190" s="123">
        <f t="shared" ref="AU190" si="302">AT190+1</f>
        <v>2065</v>
      </c>
      <c r="AV190" s="123">
        <f t="shared" ref="AV190" si="303">AU190+1</f>
        <v>2066</v>
      </c>
      <c r="AW190" s="123">
        <f t="shared" ref="AW190" si="304">AV190+1</f>
        <v>2067</v>
      </c>
      <c r="AX190" s="123">
        <f t="shared" ref="AX190" si="305">AW190+1</f>
        <v>2068</v>
      </c>
      <c r="AY190" s="123">
        <f t="shared" ref="AY190" si="306">AX190+1</f>
        <v>2069</v>
      </c>
      <c r="AZ190" s="123">
        <f t="shared" ref="AZ190" si="307">AY190+1</f>
        <v>2070</v>
      </c>
      <c r="BA190" s="123">
        <f t="shared" ref="BA190" si="308">AZ190+1</f>
        <v>2071</v>
      </c>
    </row>
    <row r="191" spans="1:53" ht="13.5" customHeight="1" x14ac:dyDescent="0.3">
      <c r="A191" s="1"/>
      <c r="B191" s="1"/>
      <c r="C191" s="1" t="s">
        <v>873</v>
      </c>
      <c r="D191" s="155">
        <f>D183*$D$204</f>
        <v>3252342443.6999998</v>
      </c>
      <c r="E191" s="155">
        <f t="shared" ref="E191:BA191" si="309">E183*$D$204</f>
        <v>3349912717.0109997</v>
      </c>
      <c r="F191" s="155">
        <f t="shared" si="309"/>
        <v>5091116973.030529</v>
      </c>
      <c r="G191" s="155">
        <f t="shared" si="309"/>
        <v>5072266567.9769697</v>
      </c>
      <c r="H191" s="155">
        <f t="shared" si="309"/>
        <v>5300164425.2971287</v>
      </c>
      <c r="I191" s="155">
        <f t="shared" si="309"/>
        <v>5540995037.6430998</v>
      </c>
      <c r="J191" s="155">
        <f t="shared" si="309"/>
        <v>5795638557.935811</v>
      </c>
      <c r="K191" s="155">
        <f t="shared" si="309"/>
        <v>6065041372.2220564</v>
      </c>
      <c r="L191" s="155">
        <f t="shared" si="309"/>
        <v>6350221327.2899694</v>
      </c>
      <c r="M191" s="155">
        <f t="shared" si="309"/>
        <v>6652273330.6063824</v>
      </c>
      <c r="N191" s="155">
        <f t="shared" si="309"/>
        <v>6972375490.2901878</v>
      </c>
      <c r="O191" s="155">
        <f t="shared" si="309"/>
        <v>7181546754.9988937</v>
      </c>
      <c r="P191" s="155">
        <f t="shared" si="309"/>
        <v>7396993157.64886</v>
      </c>
      <c r="Q191" s="155">
        <f t="shared" si="309"/>
        <v>7618902952.3783245</v>
      </c>
      <c r="R191" s="155">
        <f t="shared" si="309"/>
        <v>7993870554.8946209</v>
      </c>
      <c r="S191" s="155">
        <f t="shared" si="309"/>
        <v>8233686671.54146</v>
      </c>
      <c r="T191" s="155">
        <f t="shared" si="309"/>
        <v>8480697271.6877022</v>
      </c>
      <c r="U191" s="155">
        <f t="shared" si="309"/>
        <v>8735118189.8383331</v>
      </c>
      <c r="V191" s="155">
        <f t="shared" si="309"/>
        <v>8997171735.5334835</v>
      </c>
      <c r="W191" s="155">
        <f t="shared" si="309"/>
        <v>9445291123.8940849</v>
      </c>
      <c r="X191" s="155">
        <f t="shared" si="309"/>
        <v>9728649857.6109085</v>
      </c>
      <c r="Y191" s="155">
        <f t="shared" si="309"/>
        <v>10020509353.339235</v>
      </c>
      <c r="Z191" s="155">
        <f t="shared" si="309"/>
        <v>10321124633.939413</v>
      </c>
      <c r="AA191" s="155">
        <f t="shared" si="309"/>
        <v>10630758372.957596</v>
      </c>
      <c r="AB191" s="155">
        <f t="shared" si="309"/>
        <v>11166598052.76642</v>
      </c>
      <c r="AC191" s="155">
        <f t="shared" si="309"/>
        <v>11501595994.349411</v>
      </c>
      <c r="AD191" s="155">
        <f t="shared" si="309"/>
        <v>11846643874.179895</v>
      </c>
      <c r="AE191" s="155">
        <f t="shared" si="309"/>
        <v>12202043190.405291</v>
      </c>
      <c r="AF191" s="155">
        <f t="shared" si="309"/>
        <v>12568104486.117451</v>
      </c>
      <c r="AG191" s="155">
        <f t="shared" si="309"/>
        <v>13209187100.908337</v>
      </c>
      <c r="AH191" s="155">
        <f t="shared" si="309"/>
        <v>13605462713.935589</v>
      </c>
      <c r="AI191" s="155">
        <f t="shared" si="309"/>
        <v>14013626595.353657</v>
      </c>
      <c r="AJ191" s="155">
        <f t="shared" si="309"/>
        <v>14434035393.214264</v>
      </c>
      <c r="AK191" s="155">
        <f t="shared" si="309"/>
        <v>14867056455.010693</v>
      </c>
      <c r="AL191" s="155">
        <f t="shared" si="309"/>
        <v>15634466978.856861</v>
      </c>
      <c r="AM191" s="155">
        <f t="shared" si="309"/>
        <v>16103500988.222569</v>
      </c>
      <c r="AN191" s="155">
        <f t="shared" si="309"/>
        <v>16586606017.869246</v>
      </c>
      <c r="AO191" s="155">
        <f t="shared" si="309"/>
        <v>17084204198.405321</v>
      </c>
      <c r="AP191" s="155">
        <f t="shared" si="309"/>
        <v>17596730324.357479</v>
      </c>
      <c r="AQ191" s="155">
        <f t="shared" si="309"/>
        <v>18515851032.012421</v>
      </c>
      <c r="AR191" s="155">
        <f t="shared" si="309"/>
        <v>19071326562.972794</v>
      </c>
      <c r="AS191" s="155">
        <f t="shared" si="309"/>
        <v>19643466359.861977</v>
      </c>
      <c r="AT191" s="155">
        <f t="shared" si="309"/>
        <v>20232770350.657837</v>
      </c>
      <c r="AU191" s="155">
        <f t="shared" si="309"/>
        <v>20839753461.177574</v>
      </c>
      <c r="AV191" s="155">
        <f t="shared" si="309"/>
        <v>21941152365.315868</v>
      </c>
      <c r="AW191" s="155">
        <f t="shared" si="309"/>
        <v>22599386936.275345</v>
      </c>
      <c r="AX191" s="155">
        <f t="shared" si="309"/>
        <v>23277368544.363605</v>
      </c>
      <c r="AY191" s="155">
        <f t="shared" si="309"/>
        <v>23975689600.694515</v>
      </c>
      <c r="AZ191" s="155">
        <f t="shared" si="309"/>
        <v>24694960288.715351</v>
      </c>
      <c r="BA191" s="155">
        <f t="shared" si="309"/>
        <v>26015465396.234341</v>
      </c>
    </row>
    <row r="192" spans="1:53" ht="13.5" customHeight="1" x14ac:dyDescent="0.3">
      <c r="A192" s="1"/>
      <c r="B192" s="1"/>
      <c r="C192" s="1" t="s">
        <v>871</v>
      </c>
      <c r="D192" s="155"/>
      <c r="E192" s="155"/>
      <c r="F192" s="155"/>
      <c r="G192" s="155"/>
      <c r="H192" s="155"/>
      <c r="I192" s="155"/>
      <c r="J192" s="155"/>
      <c r="K192" s="155"/>
      <c r="L192" s="15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3.5" customHeight="1" x14ac:dyDescent="0.3">
      <c r="A193" s="1"/>
      <c r="B193" s="1"/>
      <c r="C193" s="1" t="s">
        <v>874</v>
      </c>
      <c r="D193" s="155">
        <f t="shared" ref="D193:L193" si="310">D185</f>
        <v>-97570273311</v>
      </c>
      <c r="E193" s="155">
        <f t="shared" si="310"/>
        <v>0</v>
      </c>
      <c r="F193" s="155">
        <f t="shared" si="310"/>
        <v>0</v>
      </c>
      <c r="G193" s="155">
        <f t="shared" si="310"/>
        <v>0</v>
      </c>
      <c r="H193" s="155">
        <f t="shared" si="310"/>
        <v>0</v>
      </c>
      <c r="I193" s="155">
        <f t="shared" si="310"/>
        <v>0</v>
      </c>
      <c r="J193" s="155">
        <f t="shared" si="310"/>
        <v>0</v>
      </c>
      <c r="K193" s="155">
        <f t="shared" si="310"/>
        <v>0</v>
      </c>
      <c r="L193" s="155">
        <f t="shared" si="310"/>
        <v>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3.5" customHeight="1" x14ac:dyDescent="0.3">
      <c r="A194" s="1"/>
      <c r="B194" s="1"/>
      <c r="C194" s="1" t="s">
        <v>875</v>
      </c>
      <c r="D194" s="155">
        <f t="shared" ref="D194:AG194" si="311">D186</f>
        <v>0</v>
      </c>
      <c r="E194" s="155">
        <f t="shared" si="311"/>
        <v>0</v>
      </c>
      <c r="F194" s="155">
        <f t="shared" si="311"/>
        <v>-2623720222.0331998</v>
      </c>
      <c r="G194" s="155">
        <f t="shared" si="311"/>
        <v>-1980449168.1441259</v>
      </c>
      <c r="H194" s="155">
        <f t="shared" si="311"/>
        <v>-2122319384.8729408</v>
      </c>
      <c r="I194" s="155">
        <f t="shared" si="311"/>
        <v>-2274562256.4008055</v>
      </c>
      <c r="J194" s="155">
        <f t="shared" si="311"/>
        <v>-2437950699.6168346</v>
      </c>
      <c r="K194" s="155">
        <f t="shared" si="311"/>
        <v>-2613316206.7076459</v>
      </c>
      <c r="L194" s="155">
        <f t="shared" si="311"/>
        <v>-2801553363.7784786</v>
      </c>
      <c r="M194" s="155">
        <f t="shared" si="311"/>
        <v>-3003624685.4905219</v>
      </c>
      <c r="N194" s="155">
        <f t="shared" si="311"/>
        <v>-3220565876.1905241</v>
      </c>
      <c r="O194" s="155">
        <f t="shared" si="311"/>
        <v>-3317182852.4762402</v>
      </c>
      <c r="P194" s="155">
        <f t="shared" si="311"/>
        <v>-3416698338.0505266</v>
      </c>
      <c r="Q194" s="155">
        <f t="shared" si="311"/>
        <v>-3519199288.1920424</v>
      </c>
      <c r="R194" s="155">
        <f t="shared" si="311"/>
        <v>-3806014030.1796942</v>
      </c>
      <c r="S194" s="155">
        <f t="shared" si="311"/>
        <v>-3920194451.0850849</v>
      </c>
      <c r="T194" s="155">
        <f t="shared" si="311"/>
        <v>-4037800284.6176367</v>
      </c>
      <c r="U194" s="155">
        <f t="shared" si="311"/>
        <v>-4158934293.1561661</v>
      </c>
      <c r="V194" s="155">
        <f t="shared" si="311"/>
        <v>-4283702321.9508514</v>
      </c>
      <c r="W194" s="155">
        <f t="shared" si="311"/>
        <v>-4632824061.189846</v>
      </c>
      <c r="X194" s="155">
        <f t="shared" si="311"/>
        <v>-4771808783.0255413</v>
      </c>
      <c r="Y194" s="155">
        <f t="shared" si="311"/>
        <v>-4914963046.5163069</v>
      </c>
      <c r="Z194" s="155">
        <f t="shared" si="311"/>
        <v>-5062411937.9117966</v>
      </c>
      <c r="AA194" s="155">
        <f t="shared" si="311"/>
        <v>-5214284296.0491505</v>
      </c>
      <c r="AB194" s="155">
        <f t="shared" si="311"/>
        <v>-5639248466.1771564</v>
      </c>
      <c r="AC194" s="155">
        <f t="shared" si="311"/>
        <v>-5808425920.1624718</v>
      </c>
      <c r="AD194" s="155">
        <f t="shared" si="311"/>
        <v>-5982678697.7673464</v>
      </c>
      <c r="AE194" s="155">
        <f t="shared" si="311"/>
        <v>-6162159058.700366</v>
      </c>
      <c r="AF194" s="155">
        <f t="shared" si="311"/>
        <v>-6347023830.4613762</v>
      </c>
      <c r="AG194" s="155">
        <f t="shared" si="311"/>
        <v>-6864306272.6439781</v>
      </c>
      <c r="AH194" s="155">
        <f t="shared" ref="AH194:BA194" si="312">AH186</f>
        <v>-7070235460.8232975</v>
      </c>
      <c r="AI194" s="155">
        <f t="shared" si="312"/>
        <v>-7282342524.6479969</v>
      </c>
      <c r="AJ194" s="155">
        <f t="shared" si="312"/>
        <v>-7500812800.3874359</v>
      </c>
      <c r="AK194" s="155">
        <f t="shared" si="312"/>
        <v>-7725837184.3990593</v>
      </c>
      <c r="AL194" s="155">
        <f t="shared" si="312"/>
        <v>-8355492914.9275818</v>
      </c>
      <c r="AM194" s="155">
        <f t="shared" si="312"/>
        <v>-8606157702.375412</v>
      </c>
      <c r="AN194" s="155">
        <f t="shared" si="312"/>
        <v>-8864342433.4466724</v>
      </c>
      <c r="AO194" s="155">
        <f t="shared" si="312"/>
        <v>-9130272706.4500732</v>
      </c>
      <c r="AP194" s="155">
        <f t="shared" si="312"/>
        <v>-9404180887.6435738</v>
      </c>
      <c r="AQ194" s="155">
        <f t="shared" si="312"/>
        <v>-10170621629.986526</v>
      </c>
      <c r="AR194" s="155">
        <f t="shared" si="312"/>
        <v>-10475740278.88612</v>
      </c>
      <c r="AS194" s="155">
        <f t="shared" si="312"/>
        <v>-10790012487.252705</v>
      </c>
      <c r="AT194" s="155">
        <f t="shared" si="312"/>
        <v>-11113712861.870285</v>
      </c>
      <c r="AU194" s="155">
        <f t="shared" si="312"/>
        <v>-11447124247.726395</v>
      </c>
      <c r="AV194" s="155">
        <f t="shared" si="312"/>
        <v>-12380064873.916096</v>
      </c>
      <c r="AW194" s="155">
        <f t="shared" si="312"/>
        <v>-12751466820.133579</v>
      </c>
      <c r="AX194" s="155">
        <f t="shared" si="312"/>
        <v>-13134010824.737585</v>
      </c>
      <c r="AY194" s="155">
        <f t="shared" si="312"/>
        <v>-13528031149.479715</v>
      </c>
      <c r="AZ194" s="155">
        <f t="shared" si="312"/>
        <v>-13933872083.964104</v>
      </c>
      <c r="BA194" s="155">
        <f t="shared" si="312"/>
        <v>-15069482658.807178</v>
      </c>
    </row>
    <row r="195" spans="1:53" ht="13.5" customHeight="1" thickBot="1" x14ac:dyDescent="0.35">
      <c r="A195" s="1"/>
      <c r="B195" s="1"/>
      <c r="C195" s="91" t="s">
        <v>876</v>
      </c>
      <c r="D195" s="157">
        <f>+SUM(D191:D194)</f>
        <v>-94317930867.300003</v>
      </c>
      <c r="E195" s="157">
        <f t="shared" ref="E195:AG195" si="313">+SUM(E191:E194)</f>
        <v>3349912717.0109997</v>
      </c>
      <c r="F195" s="157">
        <f t="shared" si="313"/>
        <v>2467396750.9973292</v>
      </c>
      <c r="G195" s="157">
        <f t="shared" si="313"/>
        <v>3091817399.8328438</v>
      </c>
      <c r="H195" s="157">
        <f t="shared" si="313"/>
        <v>3177845040.4241877</v>
      </c>
      <c r="I195" s="157">
        <f t="shared" si="313"/>
        <v>3266432781.2422943</v>
      </c>
      <c r="J195" s="157">
        <f t="shared" si="313"/>
        <v>3357687858.3189764</v>
      </c>
      <c r="K195" s="157">
        <f t="shared" si="313"/>
        <v>3451725165.5144105</v>
      </c>
      <c r="L195" s="157">
        <f t="shared" si="313"/>
        <v>3548667963.5114908</v>
      </c>
      <c r="M195" s="157">
        <f t="shared" si="313"/>
        <v>3648648645.1158605</v>
      </c>
      <c r="N195" s="157">
        <f t="shared" si="313"/>
        <v>3751809614.0996637</v>
      </c>
      <c r="O195" s="157">
        <f t="shared" si="313"/>
        <v>3864363902.5226536</v>
      </c>
      <c r="P195" s="157">
        <f t="shared" si="313"/>
        <v>3980294819.5983334</v>
      </c>
      <c r="Q195" s="157">
        <f t="shared" si="313"/>
        <v>4099703664.1862822</v>
      </c>
      <c r="R195" s="157">
        <f t="shared" si="313"/>
        <v>4187856524.7149267</v>
      </c>
      <c r="S195" s="157">
        <f t="shared" si="313"/>
        <v>4313492220.4563751</v>
      </c>
      <c r="T195" s="157">
        <f t="shared" si="313"/>
        <v>4442896987.0700655</v>
      </c>
      <c r="U195" s="157">
        <f t="shared" si="313"/>
        <v>4576183896.6821671</v>
      </c>
      <c r="V195" s="157">
        <f t="shared" si="313"/>
        <v>4713469413.5826321</v>
      </c>
      <c r="W195" s="157">
        <f t="shared" si="313"/>
        <v>4812467062.7042389</v>
      </c>
      <c r="X195" s="157">
        <f t="shared" si="313"/>
        <v>4956841074.5853672</v>
      </c>
      <c r="Y195" s="157">
        <f t="shared" si="313"/>
        <v>5105546306.8229284</v>
      </c>
      <c r="Z195" s="157">
        <f t="shared" si="313"/>
        <v>5258712696.0276165</v>
      </c>
      <c r="AA195" s="157">
        <f t="shared" si="313"/>
        <v>5416474076.9084454</v>
      </c>
      <c r="AB195" s="157">
        <f t="shared" si="313"/>
        <v>5527349586.5892639</v>
      </c>
      <c r="AC195" s="157">
        <f t="shared" si="313"/>
        <v>5693170074.1869392</v>
      </c>
      <c r="AD195" s="157">
        <f t="shared" si="313"/>
        <v>5863965176.412549</v>
      </c>
      <c r="AE195" s="157">
        <f t="shared" si="313"/>
        <v>6039884131.7049246</v>
      </c>
      <c r="AF195" s="157">
        <f t="shared" si="313"/>
        <v>6221080655.6560745</v>
      </c>
      <c r="AG195" s="157">
        <f t="shared" si="313"/>
        <v>6344880828.2643585</v>
      </c>
      <c r="AH195" s="157">
        <f t="shared" ref="AH195:BA195" si="314">+SUM(AH191:AH194)</f>
        <v>6535227253.1122913</v>
      </c>
      <c r="AI195" s="157">
        <f t="shared" si="314"/>
        <v>6731284070.7056599</v>
      </c>
      <c r="AJ195" s="157">
        <f t="shared" si="314"/>
        <v>6933222592.826828</v>
      </c>
      <c r="AK195" s="157">
        <f t="shared" si="314"/>
        <v>7141219270.6116333</v>
      </c>
      <c r="AL195" s="157">
        <f t="shared" si="314"/>
        <v>7278974063.9292793</v>
      </c>
      <c r="AM195" s="157">
        <f t="shared" si="314"/>
        <v>7497343285.8471565</v>
      </c>
      <c r="AN195" s="157">
        <f t="shared" si="314"/>
        <v>7722263584.4225731</v>
      </c>
      <c r="AO195" s="157">
        <f t="shared" si="314"/>
        <v>7953931491.9552479</v>
      </c>
      <c r="AP195" s="157">
        <f t="shared" si="314"/>
        <v>8192549436.7139053</v>
      </c>
      <c r="AQ195" s="157">
        <f t="shared" si="314"/>
        <v>8345229402.0258942</v>
      </c>
      <c r="AR195" s="157">
        <f t="shared" si="314"/>
        <v>8595586284.0866737</v>
      </c>
      <c r="AS195" s="157">
        <f t="shared" si="314"/>
        <v>8853453872.609272</v>
      </c>
      <c r="AT195" s="157">
        <f t="shared" si="314"/>
        <v>9119057488.7875519</v>
      </c>
      <c r="AU195" s="157">
        <f t="shared" si="314"/>
        <v>9392629213.4511795</v>
      </c>
      <c r="AV195" s="157">
        <f t="shared" si="314"/>
        <v>9561087491.3997726</v>
      </c>
      <c r="AW195" s="157">
        <f t="shared" si="314"/>
        <v>9847920116.1417656</v>
      </c>
      <c r="AX195" s="157">
        <f t="shared" si="314"/>
        <v>10143357719.62602</v>
      </c>
      <c r="AY195" s="157">
        <f t="shared" si="314"/>
        <v>10447658451.2148</v>
      </c>
      <c r="AZ195" s="157">
        <f t="shared" si="314"/>
        <v>10761088204.751247</v>
      </c>
      <c r="BA195" s="157">
        <f t="shared" si="314"/>
        <v>10945982737.427162</v>
      </c>
    </row>
    <row r="196" spans="1:53" ht="13.5" customHeight="1" thickTop="1" thickBot="1" x14ac:dyDescent="0.35">
      <c r="A196" s="1"/>
      <c r="B196" s="1"/>
      <c r="C196" s="1"/>
      <c r="D196" s="155">
        <f t="shared" ref="D196:BA196" si="315">D195/1000000</f>
        <v>-94317.930867300005</v>
      </c>
      <c r="E196" s="155">
        <f t="shared" si="315"/>
        <v>3349.9127170109996</v>
      </c>
      <c r="F196" s="155">
        <f t="shared" si="315"/>
        <v>2467.396750997329</v>
      </c>
      <c r="G196" s="155">
        <f t="shared" si="315"/>
        <v>3091.8173998328439</v>
      </c>
      <c r="H196" s="155">
        <f t="shared" si="315"/>
        <v>3177.8450404241876</v>
      </c>
      <c r="I196" s="155">
        <f t="shared" si="315"/>
        <v>3266.4327812422944</v>
      </c>
      <c r="J196" s="155">
        <f t="shared" si="315"/>
        <v>3357.6878583189764</v>
      </c>
      <c r="K196" s="155">
        <f t="shared" si="315"/>
        <v>3451.7251655144105</v>
      </c>
      <c r="L196" s="155">
        <f t="shared" si="315"/>
        <v>3548.6679635114906</v>
      </c>
      <c r="M196" s="155">
        <f t="shared" si="315"/>
        <v>3648.6486451158603</v>
      </c>
      <c r="N196" s="155">
        <f t="shared" si="315"/>
        <v>3751.8096140996636</v>
      </c>
      <c r="O196" s="155">
        <f t="shared" si="315"/>
        <v>3864.3639025226535</v>
      </c>
      <c r="P196" s="155">
        <f t="shared" si="315"/>
        <v>3980.2948195983336</v>
      </c>
      <c r="Q196" s="155">
        <f t="shared" si="315"/>
        <v>4099.7036641862824</v>
      </c>
      <c r="R196" s="155">
        <f t="shared" si="315"/>
        <v>4187.8565247149263</v>
      </c>
      <c r="S196" s="155">
        <f t="shared" si="315"/>
        <v>4313.4922204563754</v>
      </c>
      <c r="T196" s="155">
        <f t="shared" si="315"/>
        <v>4442.8969870700657</v>
      </c>
      <c r="U196" s="155">
        <f t="shared" si="315"/>
        <v>4576.183896682167</v>
      </c>
      <c r="V196" s="155">
        <f t="shared" si="315"/>
        <v>4713.4694135826321</v>
      </c>
      <c r="W196" s="155">
        <f t="shared" si="315"/>
        <v>4812.4670627042387</v>
      </c>
      <c r="X196" s="155">
        <f t="shared" si="315"/>
        <v>4956.8410745853671</v>
      </c>
      <c r="Y196" s="155">
        <f t="shared" si="315"/>
        <v>5105.5463068229283</v>
      </c>
      <c r="Z196" s="155">
        <f t="shared" si="315"/>
        <v>5258.7126960276164</v>
      </c>
      <c r="AA196" s="155">
        <f t="shared" si="315"/>
        <v>5416.4740769084456</v>
      </c>
      <c r="AB196" s="155">
        <f t="shared" si="315"/>
        <v>5527.3495865892637</v>
      </c>
      <c r="AC196" s="155">
        <f t="shared" si="315"/>
        <v>5693.170074186939</v>
      </c>
      <c r="AD196" s="155">
        <f t="shared" si="315"/>
        <v>5863.9651764125492</v>
      </c>
      <c r="AE196" s="155">
        <f t="shared" si="315"/>
        <v>6039.8841317049246</v>
      </c>
      <c r="AF196" s="155">
        <f t="shared" si="315"/>
        <v>6221.0806556560747</v>
      </c>
      <c r="AG196" s="155">
        <f t="shared" si="315"/>
        <v>6344.8808282643586</v>
      </c>
      <c r="AH196" s="155">
        <f t="shared" si="315"/>
        <v>6535.2272531122917</v>
      </c>
      <c r="AI196" s="155">
        <f t="shared" si="315"/>
        <v>6731.2840707056603</v>
      </c>
      <c r="AJ196" s="155">
        <f t="shared" si="315"/>
        <v>6933.2225928268281</v>
      </c>
      <c r="AK196" s="155">
        <f t="shared" si="315"/>
        <v>7141.219270611633</v>
      </c>
      <c r="AL196" s="155">
        <f t="shared" si="315"/>
        <v>7278.9740639292795</v>
      </c>
      <c r="AM196" s="155">
        <f t="shared" si="315"/>
        <v>7497.3432858471569</v>
      </c>
      <c r="AN196" s="155">
        <f t="shared" si="315"/>
        <v>7722.2635844225733</v>
      </c>
      <c r="AO196" s="155">
        <f t="shared" si="315"/>
        <v>7953.931491955248</v>
      </c>
      <c r="AP196" s="155">
        <f t="shared" si="315"/>
        <v>8192.5494367139054</v>
      </c>
      <c r="AQ196" s="155">
        <f t="shared" si="315"/>
        <v>8345.2294020258942</v>
      </c>
      <c r="AR196" s="155">
        <f t="shared" si="315"/>
        <v>8595.5862840866739</v>
      </c>
      <c r="AS196" s="155">
        <f t="shared" si="315"/>
        <v>8853.4538726092724</v>
      </c>
      <c r="AT196" s="155">
        <f t="shared" si="315"/>
        <v>9119.0574887875518</v>
      </c>
      <c r="AU196" s="155">
        <f t="shared" si="315"/>
        <v>9392.6292134511787</v>
      </c>
      <c r="AV196" s="155">
        <f t="shared" si="315"/>
        <v>9561.0874913997723</v>
      </c>
      <c r="AW196" s="155">
        <f t="shared" si="315"/>
        <v>9847.9201161417659</v>
      </c>
      <c r="AX196" s="155">
        <f t="shared" si="315"/>
        <v>10143.357719626021</v>
      </c>
      <c r="AY196" s="155">
        <f t="shared" si="315"/>
        <v>10447.6584512148</v>
      </c>
      <c r="AZ196" s="155">
        <f t="shared" si="315"/>
        <v>10761.088204751248</v>
      </c>
      <c r="BA196" s="155">
        <f t="shared" si="315"/>
        <v>10945.982737427163</v>
      </c>
    </row>
    <row r="197" spans="1:53" ht="13.5" customHeight="1" x14ac:dyDescent="0.3">
      <c r="A197" s="1"/>
      <c r="B197" s="1"/>
      <c r="C197" s="200" t="s">
        <v>878</v>
      </c>
      <c r="D197" s="201"/>
      <c r="E197" s="20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53" ht="13.5" customHeight="1" x14ac:dyDescent="0.3">
      <c r="A198" s="1"/>
      <c r="B198" s="1"/>
      <c r="C198" s="203" t="s">
        <v>879</v>
      </c>
      <c r="D198" s="204">
        <v>0.08</v>
      </c>
      <c r="E198" s="20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53" ht="13.5" customHeight="1" x14ac:dyDescent="0.3">
      <c r="A199" s="1"/>
      <c r="B199" s="1"/>
      <c r="C199" s="203" t="s">
        <v>880</v>
      </c>
      <c r="D199" s="204">
        <v>0.11219999999999999</v>
      </c>
      <c r="E199" s="20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53" ht="13.5" customHeight="1" x14ac:dyDescent="0.3">
      <c r="A200" s="1"/>
      <c r="B200" s="1"/>
      <c r="C200" s="203" t="s">
        <v>881</v>
      </c>
      <c r="D200" s="206">
        <f>NPV(D199,E195:AG195)+D195</f>
        <v>-63125342746.474213</v>
      </c>
      <c r="E200" s="20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53" ht="13.5" customHeight="1" x14ac:dyDescent="0.3">
      <c r="A201" s="1"/>
      <c r="B201" s="1"/>
      <c r="C201" s="203" t="s">
        <v>882</v>
      </c>
      <c r="D201" s="204">
        <f>IRR(D196:AG196)</f>
        <v>1.9184640187702273E-2</v>
      </c>
      <c r="E201" s="20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53" ht="13.5" customHeight="1" x14ac:dyDescent="0.3">
      <c r="A202" s="1"/>
      <c r="B202" s="1"/>
      <c r="C202" s="203" t="s">
        <v>883</v>
      </c>
      <c r="D202" s="204">
        <f>IRR(D188:AG188)</f>
        <v>0.11573370869411237</v>
      </c>
      <c r="E202" s="20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53" ht="13.5" customHeight="1" x14ac:dyDescent="0.3">
      <c r="A203" s="1"/>
      <c r="B203" s="1"/>
      <c r="C203" s="203" t="s">
        <v>884</v>
      </c>
      <c r="D203" s="206">
        <f>NPV(D199,D187:AG187)</f>
        <v>2476403845.1777568</v>
      </c>
      <c r="E203" s="20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53" ht="13.5" customHeight="1" thickBot="1" x14ac:dyDescent="0.35">
      <c r="A204" s="1"/>
      <c r="B204" s="1"/>
      <c r="C204" s="208"/>
      <c r="D204" s="209">
        <v>1</v>
      </c>
      <c r="E204" s="2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53" ht="13.5" customHeight="1" thickBot="1" x14ac:dyDescent="0.35">
      <c r="A205" s="1"/>
      <c r="B205" s="1"/>
      <c r="C205" s="211"/>
      <c r="D205" s="202"/>
      <c r="E205" s="20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53" ht="13.5" customHeight="1" x14ac:dyDescent="0.3">
      <c r="A206" s="1"/>
      <c r="B206" s="1"/>
      <c r="C206" s="200" t="s">
        <v>885</v>
      </c>
      <c r="D206" s="201"/>
      <c r="E206" s="20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53" ht="13.5" customHeight="1" x14ac:dyDescent="0.3">
      <c r="A207" s="1"/>
      <c r="B207" s="1"/>
      <c r="C207" s="203" t="s">
        <v>879</v>
      </c>
      <c r="D207" s="204">
        <v>0.08</v>
      </c>
      <c r="E207" s="20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53" ht="13.5" customHeight="1" x14ac:dyDescent="0.3">
      <c r="A208" s="1"/>
      <c r="B208" s="1"/>
      <c r="C208" s="203" t="s">
        <v>880</v>
      </c>
      <c r="D208" s="204">
        <v>0.11219999999999999</v>
      </c>
      <c r="E208" s="20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3.5" customHeight="1" x14ac:dyDescent="0.3">
      <c r="A209" s="1"/>
      <c r="B209" s="1"/>
      <c r="C209" s="203" t="s">
        <v>881</v>
      </c>
      <c r="D209" s="206">
        <f>NPV(D199,E195:BA195)+D195</f>
        <v>-60306274113.23468</v>
      </c>
      <c r="E209" s="20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3.5" customHeight="1" x14ac:dyDescent="0.3">
      <c r="A210" s="1"/>
      <c r="B210" s="1"/>
      <c r="C210" s="203" t="s">
        <v>882</v>
      </c>
      <c r="D210" s="204">
        <f>IRR(D196:BA196)</f>
        <v>4.5450586469449439E-2</v>
      </c>
      <c r="E210" s="20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3.5" customHeight="1" x14ac:dyDescent="0.3">
      <c r="A211" s="1"/>
      <c r="B211" s="1"/>
      <c r="C211" s="203" t="s">
        <v>883</v>
      </c>
      <c r="D211" s="204">
        <f>IRR(D188:BA188)</f>
        <v>0.12152892699201412</v>
      </c>
      <c r="E211" s="20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3.5" customHeight="1" x14ac:dyDescent="0.3">
      <c r="A212" s="1"/>
      <c r="B212" s="1"/>
      <c r="C212" s="203" t="s">
        <v>884</v>
      </c>
      <c r="D212" s="206">
        <f>NPV(D208,E187:BA187)+D187</f>
        <v>8498518689.6195831</v>
      </c>
      <c r="E212" s="20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3.5" customHeight="1" thickBot="1" x14ac:dyDescent="0.35">
      <c r="A213" s="1"/>
      <c r="B213" s="1"/>
      <c r="C213" s="208"/>
      <c r="D213" s="209">
        <v>1</v>
      </c>
      <c r="E213" s="20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</sheetData>
  <pageMargins left="0.7" right="0.7" top="0.75" bottom="0.75" header="0" footer="0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C220-D30E-4D65-9800-643522AE3643}">
  <dimension ref="B3:H85"/>
  <sheetViews>
    <sheetView topLeftCell="A4" zoomScale="90" zoomScaleNormal="90" workbookViewId="0">
      <selection activeCell="G35" sqref="G35"/>
    </sheetView>
  </sheetViews>
  <sheetFormatPr defaultColWidth="12.44140625" defaultRowHeight="15.6" x14ac:dyDescent="0.3"/>
  <cols>
    <col min="1" max="1" width="5.33203125" style="178" customWidth="1"/>
    <col min="2" max="2" width="74.77734375" style="178" bestFit="1" customWidth="1"/>
    <col min="3" max="3" width="25.77734375" style="184" bestFit="1" customWidth="1"/>
    <col min="4" max="4" width="50.33203125" style="177" bestFit="1" customWidth="1"/>
    <col min="5" max="5" width="0" style="178" hidden="1" customWidth="1"/>
    <col min="6" max="6" width="24.6640625" style="179" customWidth="1"/>
    <col min="7" max="7" width="24" style="180" bestFit="1" customWidth="1"/>
    <col min="8" max="8" width="11.77734375" style="178" customWidth="1"/>
    <col min="9" max="16384" width="12.44140625" style="178"/>
  </cols>
  <sheetData>
    <row r="3" spans="2:8" x14ac:dyDescent="0.3">
      <c r="B3" s="175" t="s">
        <v>735</v>
      </c>
      <c r="C3" s="176">
        <f>+C4*C5*C6</f>
        <v>1219000000</v>
      </c>
      <c r="D3" s="177" t="s">
        <v>736</v>
      </c>
    </row>
    <row r="4" spans="2:8" x14ac:dyDescent="0.3">
      <c r="B4" s="181" t="s">
        <v>737</v>
      </c>
      <c r="C4" s="182">
        <f>+'[1]Penjelasan Perhitungan'!E12</f>
        <v>328571.42857142858</v>
      </c>
      <c r="H4" s="183"/>
    </row>
    <row r="5" spans="2:8" x14ac:dyDescent="0.3">
      <c r="B5" s="181" t="s">
        <v>738</v>
      </c>
      <c r="C5" s="184">
        <v>14</v>
      </c>
      <c r="H5" s="183"/>
    </row>
    <row r="6" spans="2:8" x14ac:dyDescent="0.3">
      <c r="B6" s="181" t="s">
        <v>739</v>
      </c>
      <c r="C6" s="185">
        <v>265</v>
      </c>
      <c r="D6" s="177" t="s">
        <v>740</v>
      </c>
      <c r="H6" s="183"/>
    </row>
    <row r="7" spans="2:8" x14ac:dyDescent="0.3">
      <c r="B7" s="181"/>
      <c r="C7" s="186"/>
      <c r="H7" s="183"/>
    </row>
    <row r="8" spans="2:8" x14ac:dyDescent="0.3">
      <c r="B8" s="175" t="s">
        <v>741</v>
      </c>
      <c r="C8" s="176">
        <f>+C9*C10*C12*C11</f>
        <v>1261400000</v>
      </c>
      <c r="D8" s="177" t="s">
        <v>742</v>
      </c>
    </row>
    <row r="9" spans="2:8" x14ac:dyDescent="0.3">
      <c r="B9" s="181" t="s">
        <v>743</v>
      </c>
      <c r="C9" s="182">
        <v>6800000</v>
      </c>
      <c r="D9" s="177" t="s">
        <v>744</v>
      </c>
    </row>
    <row r="10" spans="2:8" x14ac:dyDescent="0.3">
      <c r="B10" s="181" t="s">
        <v>738</v>
      </c>
      <c r="C10" s="184">
        <v>14</v>
      </c>
    </row>
    <row r="11" spans="2:8" x14ac:dyDescent="0.3">
      <c r="B11" s="181" t="s">
        <v>745</v>
      </c>
      <c r="C11" s="187">
        <v>0.05</v>
      </c>
    </row>
    <row r="12" spans="2:8" x14ac:dyDescent="0.3">
      <c r="B12" s="181" t="s">
        <v>739</v>
      </c>
      <c r="C12" s="185">
        <v>265</v>
      </c>
    </row>
    <row r="13" spans="2:8" x14ac:dyDescent="0.3">
      <c r="B13" s="188"/>
    </row>
    <row r="14" spans="2:8" x14ac:dyDescent="0.3">
      <c r="B14" s="189" t="s">
        <v>746</v>
      </c>
      <c r="C14" s="176">
        <f>+C15*C16*C17/C18</f>
        <v>1159110</v>
      </c>
      <c r="D14" s="212" t="s">
        <v>778</v>
      </c>
    </row>
    <row r="15" spans="2:8" x14ac:dyDescent="0.3">
      <c r="B15" s="190" t="s">
        <v>747</v>
      </c>
      <c r="C15" s="191">
        <v>5.3999999999999999E-2</v>
      </c>
    </row>
    <row r="16" spans="2:8" x14ac:dyDescent="0.3">
      <c r="B16" s="192" t="s">
        <v>748</v>
      </c>
      <c r="C16" s="193">
        <f t="shared" ref="C16" si="0">2700000*12</f>
        <v>32400000</v>
      </c>
    </row>
    <row r="17" spans="2:4" x14ac:dyDescent="0.3">
      <c r="B17" s="181" t="s">
        <v>739</v>
      </c>
      <c r="C17" s="185">
        <v>265</v>
      </c>
      <c r="D17" s="177" t="s">
        <v>740</v>
      </c>
    </row>
    <row r="18" spans="2:4" x14ac:dyDescent="0.3">
      <c r="B18" s="192" t="s">
        <v>749</v>
      </c>
      <c r="C18" s="184">
        <v>400</v>
      </c>
    </row>
    <row r="20" spans="2:4" x14ac:dyDescent="0.3">
      <c r="B20" s="189" t="s">
        <v>750</v>
      </c>
      <c r="C20" s="176">
        <f>+C21*C22*C23</f>
        <v>609606000</v>
      </c>
      <c r="D20" s="212" t="s">
        <v>779</v>
      </c>
    </row>
    <row r="21" spans="2:4" x14ac:dyDescent="0.3">
      <c r="B21" s="194" t="s">
        <v>751</v>
      </c>
      <c r="C21" s="191">
        <v>7.0999999999999994E-2</v>
      </c>
    </row>
    <row r="22" spans="2:4" x14ac:dyDescent="0.3">
      <c r="B22" s="194" t="s">
        <v>748</v>
      </c>
      <c r="C22" s="193">
        <f t="shared" ref="C22" si="1">2700000*12</f>
        <v>32400000</v>
      </c>
    </row>
    <row r="23" spans="2:4" x14ac:dyDescent="0.3">
      <c r="B23" s="181" t="s">
        <v>739</v>
      </c>
      <c r="C23" s="185">
        <v>265</v>
      </c>
      <c r="D23" s="177" t="s">
        <v>740</v>
      </c>
    </row>
    <row r="25" spans="2:4" x14ac:dyDescent="0.3">
      <c r="B25" s="189" t="s">
        <v>752</v>
      </c>
      <c r="C25" s="176">
        <f>+C26*C28*C27</f>
        <v>25000000</v>
      </c>
      <c r="D25" s="177" t="s">
        <v>753</v>
      </c>
    </row>
    <row r="26" spans="2:4" x14ac:dyDescent="0.3">
      <c r="B26" s="194" t="s">
        <v>754</v>
      </c>
      <c r="C26" s="187">
        <v>0.1</v>
      </c>
    </row>
    <row r="27" spans="2:4" x14ac:dyDescent="0.3">
      <c r="B27" s="194" t="s">
        <v>755</v>
      </c>
      <c r="C27" s="182">
        <v>5000</v>
      </c>
    </row>
    <row r="28" spans="2:4" x14ac:dyDescent="0.3">
      <c r="B28" s="194" t="s">
        <v>756</v>
      </c>
      <c r="C28" s="182">
        <v>50000</v>
      </c>
    </row>
    <row r="30" spans="2:4" x14ac:dyDescent="0.3">
      <c r="B30" s="189" t="s">
        <v>757</v>
      </c>
      <c r="C30" s="195">
        <f>+C31</f>
        <v>15000000</v>
      </c>
      <c r="D30" s="212" t="s">
        <v>780</v>
      </c>
    </row>
    <row r="31" spans="2:4" x14ac:dyDescent="0.3">
      <c r="B31" s="194" t="s">
        <v>758</v>
      </c>
      <c r="C31" s="182">
        <v>15000000</v>
      </c>
    </row>
    <row r="34" spans="2:4" x14ac:dyDescent="0.3">
      <c r="B34" s="189" t="s">
        <v>759</v>
      </c>
      <c r="C34" s="196">
        <v>5000000</v>
      </c>
      <c r="D34" s="212" t="s">
        <v>781</v>
      </c>
    </row>
    <row r="36" spans="2:4" x14ac:dyDescent="0.3">
      <c r="B36" s="189" t="s">
        <v>760</v>
      </c>
      <c r="C36" s="196">
        <v>1000000</v>
      </c>
      <c r="D36" s="212" t="s">
        <v>781</v>
      </c>
    </row>
    <row r="38" spans="2:4" x14ac:dyDescent="0.3">
      <c r="B38" s="189" t="s">
        <v>761</v>
      </c>
      <c r="C38" s="196">
        <v>10000000</v>
      </c>
      <c r="D38" s="212" t="s">
        <v>780</v>
      </c>
    </row>
    <row r="40" spans="2:4" x14ac:dyDescent="0.3">
      <c r="B40" s="189" t="s">
        <v>762</v>
      </c>
      <c r="C40" s="195">
        <f>C41*C42</f>
        <v>50000000</v>
      </c>
      <c r="D40" s="212" t="s">
        <v>782</v>
      </c>
    </row>
    <row r="41" spans="2:4" x14ac:dyDescent="0.3">
      <c r="B41" s="194" t="s">
        <v>763</v>
      </c>
      <c r="C41" s="182">
        <v>1000000000</v>
      </c>
    </row>
    <row r="42" spans="2:4" x14ac:dyDescent="0.3">
      <c r="B42" s="194" t="s">
        <v>764</v>
      </c>
      <c r="C42" s="187">
        <v>0.05</v>
      </c>
    </row>
    <row r="44" spans="2:4" x14ac:dyDescent="0.3">
      <c r="B44" s="189" t="s">
        <v>765</v>
      </c>
      <c r="C44" s="197">
        <v>500000000</v>
      </c>
      <c r="D44" s="212" t="s">
        <v>782</v>
      </c>
    </row>
    <row r="45" spans="2:4" x14ac:dyDescent="0.3">
      <c r="B45" s="194"/>
    </row>
    <row r="48" spans="2:4" x14ac:dyDescent="0.3">
      <c r="B48" s="189" t="s">
        <v>766</v>
      </c>
      <c r="C48" s="195">
        <f>C49/C50</f>
        <v>2000000</v>
      </c>
      <c r="D48" s="212" t="s">
        <v>783</v>
      </c>
    </row>
    <row r="49" spans="2:7" x14ac:dyDescent="0.3">
      <c r="B49" s="194" t="s">
        <v>767</v>
      </c>
      <c r="C49" s="198">
        <v>10000000</v>
      </c>
    </row>
    <row r="50" spans="2:7" x14ac:dyDescent="0.3">
      <c r="B50" s="194" t="s">
        <v>768</v>
      </c>
      <c r="C50" s="184">
        <v>5</v>
      </c>
    </row>
    <row r="52" spans="2:7" x14ac:dyDescent="0.3">
      <c r="B52" s="189" t="s">
        <v>769</v>
      </c>
      <c r="C52" s="195">
        <f>C53/C54</f>
        <v>2000000</v>
      </c>
      <c r="D52" s="212" t="s">
        <v>783</v>
      </c>
    </row>
    <row r="53" spans="2:7" x14ac:dyDescent="0.3">
      <c r="B53" s="194" t="s">
        <v>770</v>
      </c>
      <c r="C53" s="198">
        <v>10000000</v>
      </c>
    </row>
    <row r="54" spans="2:7" x14ac:dyDescent="0.3">
      <c r="B54" s="194" t="s">
        <v>768</v>
      </c>
      <c r="C54" s="184">
        <v>5</v>
      </c>
    </row>
    <row r="55" spans="2:7" x14ac:dyDescent="0.3">
      <c r="C55" s="199"/>
    </row>
    <row r="56" spans="2:7" x14ac:dyDescent="0.3">
      <c r="B56" s="189" t="s">
        <v>771</v>
      </c>
      <c r="C56" s="178"/>
      <c r="D56" s="212" t="s">
        <v>784</v>
      </c>
    </row>
    <row r="60" spans="2:7" hidden="1" x14ac:dyDescent="0.3">
      <c r="B60" s="189" t="s">
        <v>772</v>
      </c>
      <c r="C60" s="197">
        <f>+C61-C62</f>
        <v>12559932</v>
      </c>
      <c r="D60" s="212" t="s">
        <v>785</v>
      </c>
    </row>
    <row r="61" spans="2:7" hidden="1" x14ac:dyDescent="0.3">
      <c r="B61" s="194" t="s">
        <v>786</v>
      </c>
      <c r="C61" s="193">
        <f>3746661*12</f>
        <v>44959932</v>
      </c>
    </row>
    <row r="62" spans="2:7" hidden="1" x14ac:dyDescent="0.3">
      <c r="B62" s="194" t="s">
        <v>748</v>
      </c>
      <c r="C62" s="193">
        <f>2700000*12</f>
        <v>32400000</v>
      </c>
    </row>
    <row r="63" spans="2:7" hidden="1" x14ac:dyDescent="0.3"/>
    <row r="64" spans="2:7" s="238" customFormat="1" x14ac:dyDescent="0.3">
      <c r="B64" s="239" t="s">
        <v>905</v>
      </c>
      <c r="C64" s="240"/>
      <c r="D64" s="241" t="s">
        <v>785</v>
      </c>
      <c r="F64" s="242"/>
      <c r="G64" s="243"/>
    </row>
    <row r="65" spans="2:7" s="238" customFormat="1" x14ac:dyDescent="0.3">
      <c r="B65" s="244" t="s">
        <v>908</v>
      </c>
      <c r="C65" s="245">
        <v>0</v>
      </c>
      <c r="D65" s="241"/>
      <c r="F65" s="242"/>
      <c r="G65" s="243"/>
    </row>
    <row r="66" spans="2:7" s="238" customFormat="1" x14ac:dyDescent="0.3">
      <c r="B66" s="244" t="s">
        <v>907</v>
      </c>
      <c r="C66" s="245">
        <f>+Reg_Pendidikan!O30</f>
        <v>0.125</v>
      </c>
      <c r="D66" s="241"/>
      <c r="F66" s="242"/>
      <c r="G66" s="243"/>
    </row>
    <row r="67" spans="2:7" s="238" customFormat="1" x14ac:dyDescent="0.3">
      <c r="B67" s="244" t="s">
        <v>909</v>
      </c>
      <c r="C67" s="246">
        <f>+C65*C69</f>
        <v>0</v>
      </c>
      <c r="D67" s="241"/>
      <c r="F67" s="242"/>
      <c r="G67" s="243"/>
    </row>
    <row r="68" spans="2:7" s="238" customFormat="1" x14ac:dyDescent="0.3">
      <c r="B68" s="244" t="s">
        <v>910</v>
      </c>
      <c r="C68" s="247">
        <f>+C66*C69</f>
        <v>22466578.365000002</v>
      </c>
      <c r="D68" s="241"/>
      <c r="F68" s="242"/>
      <c r="G68" s="243"/>
    </row>
    <row r="69" spans="2:7" s="238" customFormat="1" x14ac:dyDescent="0.3">
      <c r="B69" s="244" t="s">
        <v>902</v>
      </c>
      <c r="C69" s="248">
        <f>+C70*C71*C72</f>
        <v>179732626.92000002</v>
      </c>
      <c r="D69" s="241"/>
      <c r="F69" s="242"/>
      <c r="G69" s="243"/>
    </row>
    <row r="70" spans="2:7" s="238" customFormat="1" x14ac:dyDescent="0.3">
      <c r="B70" s="244" t="s">
        <v>739</v>
      </c>
      <c r="C70" s="249">
        <v>265</v>
      </c>
      <c r="D70" s="241"/>
      <c r="F70" s="242"/>
      <c r="G70" s="243"/>
    </row>
    <row r="71" spans="2:7" s="238" customFormat="1" x14ac:dyDescent="0.3">
      <c r="B71" s="250" t="s">
        <v>903</v>
      </c>
      <c r="C71" s="251">
        <v>5.3999999999999999E-2</v>
      </c>
      <c r="D71" s="241"/>
      <c r="F71" s="242"/>
      <c r="G71" s="243"/>
    </row>
    <row r="72" spans="2:7" s="238" customFormat="1" x14ac:dyDescent="0.3">
      <c r="B72" s="250" t="s">
        <v>904</v>
      </c>
      <c r="C72" s="248">
        <f>+C73-C74</f>
        <v>12559932</v>
      </c>
      <c r="D72" s="241"/>
      <c r="F72" s="242"/>
      <c r="G72" s="243"/>
    </row>
    <row r="73" spans="2:7" s="238" customFormat="1" x14ac:dyDescent="0.3">
      <c r="B73" s="250" t="s">
        <v>906</v>
      </c>
      <c r="C73" s="248">
        <f>3746661*12</f>
        <v>44959932</v>
      </c>
      <c r="D73" s="241"/>
      <c r="F73" s="242"/>
      <c r="G73" s="243"/>
    </row>
    <row r="74" spans="2:7" s="238" customFormat="1" x14ac:dyDescent="0.3">
      <c r="B74" s="250" t="s">
        <v>748</v>
      </c>
      <c r="C74" s="248">
        <f>2700000*12</f>
        <v>32400000</v>
      </c>
      <c r="D74" s="241"/>
      <c r="F74" s="242"/>
      <c r="G74" s="243"/>
    </row>
    <row r="75" spans="2:7" hidden="1" x14ac:dyDescent="0.3">
      <c r="B75" s="189" t="s">
        <v>787</v>
      </c>
      <c r="C75" s="197">
        <f>+C76-C77</f>
        <v>97200000</v>
      </c>
      <c r="D75" s="212" t="s">
        <v>785</v>
      </c>
    </row>
    <row r="76" spans="2:7" hidden="1" x14ac:dyDescent="0.3">
      <c r="B76" s="194" t="s">
        <v>788</v>
      </c>
      <c r="C76" s="193">
        <f>10800000*12</f>
        <v>129600000</v>
      </c>
    </row>
    <row r="77" spans="2:7" hidden="1" x14ac:dyDescent="0.3">
      <c r="B77" s="194" t="s">
        <v>748</v>
      </c>
      <c r="C77" s="193">
        <f>2700000*12</f>
        <v>32400000</v>
      </c>
    </row>
    <row r="78" spans="2:7" x14ac:dyDescent="0.3">
      <c r="B78" s="194"/>
      <c r="C78" s="193"/>
    </row>
    <row r="79" spans="2:7" x14ac:dyDescent="0.3">
      <c r="B79" s="189" t="s">
        <v>773</v>
      </c>
      <c r="C79" s="197">
        <f>C80*C81</f>
        <v>1802000000</v>
      </c>
      <c r="D79" s="177" t="s">
        <v>774</v>
      </c>
    </row>
    <row r="80" spans="2:7" x14ac:dyDescent="0.3">
      <c r="B80" s="194" t="s">
        <v>775</v>
      </c>
      <c r="C80" s="193">
        <v>6800000</v>
      </c>
    </row>
    <row r="81" spans="2:4" x14ac:dyDescent="0.3">
      <c r="B81" s="181" t="s">
        <v>739</v>
      </c>
      <c r="C81" s="185">
        <v>265</v>
      </c>
      <c r="D81" s="177" t="s">
        <v>740</v>
      </c>
    </row>
    <row r="83" spans="2:4" x14ac:dyDescent="0.3">
      <c r="B83" s="189" t="s">
        <v>776</v>
      </c>
      <c r="C83" s="197">
        <f>C84*C85</f>
        <v>14299183181.818182</v>
      </c>
      <c r="D83" s="212" t="s">
        <v>789</v>
      </c>
    </row>
    <row r="84" spans="2:4" x14ac:dyDescent="0.3">
      <c r="B84" s="194" t="s">
        <v>777</v>
      </c>
      <c r="C84" s="193">
        <f>'[1]Penjelasan Perhitungan'!E32*14</f>
        <v>53959181.81818182</v>
      </c>
    </row>
    <row r="85" spans="2:4" x14ac:dyDescent="0.3">
      <c r="B85" s="181" t="s">
        <v>739</v>
      </c>
      <c r="C85" s="185">
        <v>265</v>
      </c>
      <c r="D85" s="177" t="s">
        <v>740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AD7C-1CFE-4F0B-BCDD-EA2AFF15BCBF}">
  <dimension ref="A2:H93"/>
  <sheetViews>
    <sheetView zoomScale="70" zoomScaleNormal="70" workbookViewId="0">
      <selection activeCell="M23" sqref="M23"/>
    </sheetView>
  </sheetViews>
  <sheetFormatPr defaultColWidth="9.109375" defaultRowHeight="12" x14ac:dyDescent="0.3"/>
  <cols>
    <col min="1" max="1" width="9.33203125" style="216" bestFit="1" customWidth="1"/>
    <col min="2" max="2" width="30.6640625" style="216" customWidth="1"/>
    <col min="3" max="7" width="20.6640625" style="216" customWidth="1"/>
    <col min="8" max="16384" width="9.109375" style="216"/>
  </cols>
  <sheetData>
    <row r="2" spans="1:5" x14ac:dyDescent="0.3">
      <c r="A2" s="216">
        <v>1</v>
      </c>
      <c r="B2" s="217" t="s">
        <v>886</v>
      </c>
      <c r="C2" s="218" t="s">
        <v>887</v>
      </c>
    </row>
    <row r="3" spans="1:5" x14ac:dyDescent="0.3">
      <c r="B3" s="219" t="s">
        <v>523</v>
      </c>
      <c r="C3" s="220">
        <v>73292613826</v>
      </c>
    </row>
    <row r="4" spans="1:5" x14ac:dyDescent="0.3">
      <c r="B4" s="219" t="s">
        <v>524</v>
      </c>
      <c r="C4" s="220">
        <v>133416495</v>
      </c>
    </row>
    <row r="5" spans="1:5" x14ac:dyDescent="0.3">
      <c r="B5" s="219" t="s">
        <v>525</v>
      </c>
      <c r="C5" s="220">
        <v>10530563308</v>
      </c>
    </row>
    <row r="6" spans="1:5" x14ac:dyDescent="0.3">
      <c r="B6" s="219" t="s">
        <v>526</v>
      </c>
      <c r="C6" s="220">
        <v>667909450</v>
      </c>
    </row>
    <row r="7" spans="1:5" x14ac:dyDescent="0.3">
      <c r="B7" s="219" t="s">
        <v>527</v>
      </c>
      <c r="C7" s="220">
        <v>167000000</v>
      </c>
    </row>
    <row r="8" spans="1:5" x14ac:dyDescent="0.3">
      <c r="B8" s="219" t="s">
        <v>528</v>
      </c>
      <c r="C8" s="220">
        <v>12000000</v>
      </c>
    </row>
    <row r="9" spans="1:5" x14ac:dyDescent="0.3">
      <c r="B9" s="219" t="s">
        <v>529</v>
      </c>
      <c r="C9" s="220">
        <v>7337386498</v>
      </c>
    </row>
    <row r="10" spans="1:5" x14ac:dyDescent="0.3">
      <c r="B10" s="219" t="s">
        <v>530</v>
      </c>
      <c r="C10" s="220">
        <v>5166771734</v>
      </c>
    </row>
    <row r="11" spans="1:5" x14ac:dyDescent="0.3">
      <c r="B11" s="219" t="s">
        <v>531</v>
      </c>
      <c r="C11" s="220">
        <v>92612000</v>
      </c>
    </row>
    <row r="12" spans="1:5" x14ac:dyDescent="0.3">
      <c r="B12" s="219" t="s">
        <v>532</v>
      </c>
      <c r="C12" s="220">
        <v>170000000</v>
      </c>
    </row>
    <row r="13" spans="1:5" x14ac:dyDescent="0.3">
      <c r="B13" s="221" t="s">
        <v>897</v>
      </c>
      <c r="C13" s="222">
        <f>SUM(C3:C12)</f>
        <v>97570273311</v>
      </c>
    </row>
    <row r="15" spans="1:5" x14ac:dyDescent="0.3">
      <c r="A15" s="216">
        <v>3</v>
      </c>
      <c r="B15" s="223" t="s">
        <v>898</v>
      </c>
      <c r="C15" s="218">
        <v>2022</v>
      </c>
      <c r="D15" s="218">
        <f>C15+10</f>
        <v>2032</v>
      </c>
      <c r="E15" s="218">
        <f>D15+10</f>
        <v>2042</v>
      </c>
    </row>
    <row r="16" spans="1:5" x14ac:dyDescent="0.3">
      <c r="B16" s="219" t="s">
        <v>590</v>
      </c>
      <c r="C16" s="220">
        <f>'Ci-Co'!G20</f>
        <v>115341048</v>
      </c>
      <c r="D16" s="220">
        <f>'Ci-Co'!Q20</f>
        <v>1354177404.8874629</v>
      </c>
      <c r="E16" s="220">
        <f>'Ci-Co'!AA20</f>
        <v>2006441067.4499907</v>
      </c>
    </row>
    <row r="17" spans="1:5" x14ac:dyDescent="0.3">
      <c r="B17" s="219" t="s">
        <v>591</v>
      </c>
      <c r="C17" s="220">
        <f>'Ci-Co'!G21</f>
        <v>489042012.09999996</v>
      </c>
      <c r="D17" s="220">
        <f>'Ci-Co'!Q21</f>
        <v>973001542.06339192</v>
      </c>
      <c r="E17" s="220">
        <f>'Ci-Co'!AA21</f>
        <v>1441665062.2304542</v>
      </c>
    </row>
    <row r="18" spans="1:5" x14ac:dyDescent="0.3">
      <c r="B18" s="219" t="s">
        <v>592</v>
      </c>
      <c r="C18" s="220">
        <f>'Ci-Co'!G22</f>
        <v>425789562.75</v>
      </c>
      <c r="D18" s="220">
        <f>'Ci-Co'!Q22</f>
        <v>240742649.97955617</v>
      </c>
      <c r="E18" s="220">
        <f>'Ci-Co'!AA22</f>
        <v>356700634.54194343</v>
      </c>
    </row>
    <row r="19" spans="1:5" x14ac:dyDescent="0.3">
      <c r="B19" s="219" t="s">
        <v>593</v>
      </c>
      <c r="C19" s="220">
        <f>'Ci-Co'!G23</f>
        <v>62038803.0898</v>
      </c>
      <c r="D19" s="220">
        <v>0</v>
      </c>
      <c r="E19" s="220">
        <v>0</v>
      </c>
    </row>
    <row r="20" spans="1:5" x14ac:dyDescent="0.3">
      <c r="B20" s="219" t="s">
        <v>594</v>
      </c>
      <c r="C20" s="220">
        <f>'Ci-Co'!G24</f>
        <v>0</v>
      </c>
      <c r="D20" s="220">
        <f>'Ci-Co'!Q24</f>
        <v>105210363.29085633</v>
      </c>
      <c r="E20" s="220">
        <f>'Ci-Co'!AA24</f>
        <v>155886808.37991843</v>
      </c>
    </row>
    <row r="21" spans="1:5" x14ac:dyDescent="0.3">
      <c r="B21" s="219" t="s">
        <v>595</v>
      </c>
      <c r="C21" s="220">
        <f>'Ci-Co'!G25</f>
        <v>19148184.099999998</v>
      </c>
      <c r="D21" s="220">
        <f>'Ci-Co'!Q25</f>
        <v>2630259.3674235856</v>
      </c>
      <c r="E21" s="220">
        <f>'Ci-Co'!AA25</f>
        <v>3897170.6319987616</v>
      </c>
    </row>
    <row r="22" spans="1:5" x14ac:dyDescent="0.3">
      <c r="B22" s="219" t="s">
        <v>596</v>
      </c>
      <c r="C22" s="220">
        <f>'Ci-Co'!G26</f>
        <v>529347264.46939999</v>
      </c>
      <c r="D22" s="220">
        <f>'Ci-Co'!Q26</f>
        <v>84168291.202989414</v>
      </c>
      <c r="E22" s="220">
        <f>'Ci-Co'!AA26</f>
        <v>124709447.54893634</v>
      </c>
    </row>
    <row r="23" spans="1:5" x14ac:dyDescent="0.3">
      <c r="B23" s="224" t="s">
        <v>899</v>
      </c>
      <c r="C23" s="222">
        <f>SUM(C16:C22)</f>
        <v>1640706874.5091996</v>
      </c>
      <c r="D23" s="222">
        <f t="shared" ref="D23:E23" si="0">SUM(D16:D22)</f>
        <v>2759930510.7916803</v>
      </c>
      <c r="E23" s="222">
        <f t="shared" si="0"/>
        <v>4089300190.7832417</v>
      </c>
    </row>
    <row r="25" spans="1:5" x14ac:dyDescent="0.3">
      <c r="A25" s="216">
        <v>5</v>
      </c>
      <c r="B25" s="223" t="s">
        <v>900</v>
      </c>
      <c r="C25" s="218">
        <v>2022</v>
      </c>
      <c r="D25" s="218">
        <f>C25+10</f>
        <v>2032</v>
      </c>
      <c r="E25" s="218">
        <f>D25+10</f>
        <v>2042</v>
      </c>
    </row>
    <row r="26" spans="1:5" x14ac:dyDescent="0.3">
      <c r="B26" s="219" t="s">
        <v>602</v>
      </c>
      <c r="C26" s="220">
        <f>'Ci-Co'!G35</f>
        <v>-307661000</v>
      </c>
      <c r="D26" s="220">
        <f>'Ci-Co'!Q35</f>
        <v>-610884473.30726922</v>
      </c>
      <c r="E26" s="220">
        <f>'Ci-Co'!AA35</f>
        <v>-905127858.64502227</v>
      </c>
    </row>
    <row r="27" spans="1:5" x14ac:dyDescent="0.3">
      <c r="B27" s="219" t="s">
        <v>603</v>
      </c>
      <c r="C27" s="220">
        <f>'Ci-Co'!G36</f>
        <v>-116535784.77859999</v>
      </c>
      <c r="D27" s="220">
        <f>'Ci-Co'!Q36</f>
        <v>-198394372.19344702</v>
      </c>
      <c r="E27" s="220">
        <f>'Ci-Co'!AA36</f>
        <v>-293954554.61241537</v>
      </c>
    </row>
    <row r="28" spans="1:5" x14ac:dyDescent="0.3">
      <c r="B28" s="219" t="s">
        <v>604</v>
      </c>
      <c r="C28" s="220">
        <f>'Ci-Co'!G37</f>
        <v>-1379170000</v>
      </c>
      <c r="D28" s="220">
        <f>'Ci-Co'!Q37</f>
        <v>-1227454237.1539705</v>
      </c>
      <c r="E28" s="220">
        <f>'Ci-Co'!AA37</f>
        <v>-1818679429.2627378</v>
      </c>
    </row>
    <row r="29" spans="1:5" x14ac:dyDescent="0.3">
      <c r="B29" s="224" t="s">
        <v>899</v>
      </c>
      <c r="C29" s="222">
        <f>SUM(C26:C28)</f>
        <v>-1803366784.7786</v>
      </c>
      <c r="D29" s="222">
        <f t="shared" ref="D29:E29" si="1">SUM(D26:D28)</f>
        <v>-2036733082.6546867</v>
      </c>
      <c r="E29" s="222">
        <f t="shared" si="1"/>
        <v>-3017761842.5201755</v>
      </c>
    </row>
    <row r="31" spans="1:5" x14ac:dyDescent="0.3">
      <c r="A31" s="216">
        <v>6</v>
      </c>
      <c r="B31" s="223" t="s">
        <v>888</v>
      </c>
      <c r="C31" s="218" t="s">
        <v>901</v>
      </c>
      <c r="D31" s="218" t="s">
        <v>538</v>
      </c>
    </row>
    <row r="32" spans="1:5" x14ac:dyDescent="0.3">
      <c r="A32" s="225"/>
      <c r="B32" s="226" t="s">
        <v>802</v>
      </c>
      <c r="C32" s="236">
        <v>3.7499999999999999E-2</v>
      </c>
      <c r="D32" s="226" t="s">
        <v>891</v>
      </c>
    </row>
    <row r="33" spans="1:8" x14ac:dyDescent="0.3">
      <c r="A33" s="225"/>
      <c r="B33" s="226" t="s">
        <v>803</v>
      </c>
      <c r="C33" s="237">
        <v>39</v>
      </c>
      <c r="D33" s="226" t="s">
        <v>892</v>
      </c>
    </row>
    <row r="34" spans="1:8" x14ac:dyDescent="0.3">
      <c r="A34" s="225"/>
      <c r="B34" s="226" t="s">
        <v>804</v>
      </c>
      <c r="C34" s="236">
        <v>2.4E-2</v>
      </c>
      <c r="D34" s="226" t="s">
        <v>891</v>
      </c>
    </row>
    <row r="35" spans="1:8" x14ac:dyDescent="0.3">
      <c r="B35" s="225"/>
      <c r="C35" s="225"/>
    </row>
    <row r="36" spans="1:8" x14ac:dyDescent="0.3">
      <c r="A36" s="216">
        <v>7</v>
      </c>
      <c r="B36" s="223" t="s">
        <v>794</v>
      </c>
      <c r="C36" s="218">
        <v>2022</v>
      </c>
      <c r="D36" s="218">
        <f>C36+1</f>
        <v>2023</v>
      </c>
      <c r="E36" s="218">
        <f>D36+1</f>
        <v>2024</v>
      </c>
      <c r="F36" s="218">
        <f>E36+1</f>
        <v>2025</v>
      </c>
      <c r="G36" s="218">
        <f>F36+1</f>
        <v>2026</v>
      </c>
    </row>
    <row r="37" spans="1:8" x14ac:dyDescent="0.3">
      <c r="A37" s="225"/>
      <c r="B37" s="226" t="s">
        <v>802</v>
      </c>
      <c r="C37" s="236">
        <v>0.03</v>
      </c>
      <c r="D37" s="236">
        <v>0.03</v>
      </c>
      <c r="E37" s="236">
        <v>0.03</v>
      </c>
      <c r="F37" s="236">
        <v>0.03</v>
      </c>
      <c r="G37" s="236">
        <v>0.05</v>
      </c>
      <c r="H37" s="225"/>
    </row>
    <row r="38" spans="1:8" x14ac:dyDescent="0.3">
      <c r="A38" s="225"/>
      <c r="B38" s="226" t="s">
        <v>803</v>
      </c>
      <c r="C38" s="237">
        <v>53</v>
      </c>
      <c r="D38" s="237">
        <v>54</v>
      </c>
      <c r="E38" s="237">
        <v>56</v>
      </c>
      <c r="F38" s="237">
        <v>58</v>
      </c>
      <c r="G38" s="237">
        <v>60</v>
      </c>
      <c r="H38" s="225"/>
    </row>
    <row r="39" spans="1:8" x14ac:dyDescent="0.3">
      <c r="A39" s="225"/>
      <c r="B39" s="226" t="s">
        <v>804</v>
      </c>
      <c r="C39" s="236">
        <v>0.02</v>
      </c>
      <c r="D39" s="236">
        <v>0.03</v>
      </c>
      <c r="E39" s="236">
        <v>0.04</v>
      </c>
      <c r="F39" s="236">
        <v>0.04</v>
      </c>
      <c r="G39" s="236">
        <v>0.05</v>
      </c>
      <c r="H39" s="225"/>
    </row>
    <row r="40" spans="1:8" x14ac:dyDescent="0.3">
      <c r="B40" s="225"/>
      <c r="C40" s="225"/>
      <c r="D40" s="225"/>
      <c r="E40" s="225"/>
      <c r="F40" s="225"/>
      <c r="G40" s="225"/>
    </row>
    <row r="41" spans="1:8" x14ac:dyDescent="0.3">
      <c r="A41" s="216">
        <v>8</v>
      </c>
      <c r="B41" s="223" t="s">
        <v>794</v>
      </c>
      <c r="C41" s="218">
        <v>2022</v>
      </c>
      <c r="D41" s="218">
        <f>C41+1</f>
        <v>2023</v>
      </c>
      <c r="E41" s="218">
        <f>D41+1</f>
        <v>2024</v>
      </c>
      <c r="F41" s="218">
        <f>E41+1</f>
        <v>2025</v>
      </c>
      <c r="G41" s="218">
        <f>F41+1</f>
        <v>2026</v>
      </c>
    </row>
    <row r="42" spans="1:8" x14ac:dyDescent="0.3">
      <c r="A42" s="225"/>
      <c r="B42" s="226" t="s">
        <v>802</v>
      </c>
      <c r="C42" s="236">
        <v>-7.4999999999999997E-3</v>
      </c>
      <c r="D42" s="236">
        <v>-7.4999999999999997E-3</v>
      </c>
      <c r="E42" s="236">
        <v>-7.4999999999999997E-3</v>
      </c>
      <c r="F42" s="236">
        <v>-7.4999999999999997E-3</v>
      </c>
      <c r="G42" s="236">
        <v>1.2500000000000004E-2</v>
      </c>
      <c r="H42" s="225"/>
    </row>
    <row r="43" spans="1:8" x14ac:dyDescent="0.3">
      <c r="A43" s="225"/>
      <c r="B43" s="226" t="s">
        <v>803</v>
      </c>
      <c r="C43" s="237">
        <v>14</v>
      </c>
      <c r="D43" s="237">
        <v>15</v>
      </c>
      <c r="E43" s="237">
        <v>17</v>
      </c>
      <c r="F43" s="237">
        <v>19</v>
      </c>
      <c r="G43" s="237">
        <v>21</v>
      </c>
      <c r="H43" s="225"/>
    </row>
    <row r="44" spans="1:8" x14ac:dyDescent="0.3">
      <c r="A44" s="225"/>
      <c r="B44" s="226" t="s">
        <v>804</v>
      </c>
      <c r="C44" s="236">
        <v>-4.0000000000000001E-3</v>
      </c>
      <c r="D44" s="236">
        <v>5.9999999999999984E-3</v>
      </c>
      <c r="E44" s="236">
        <v>1.6E-2</v>
      </c>
      <c r="F44" s="236">
        <v>1.6E-2</v>
      </c>
      <c r="G44" s="236">
        <v>2.6000000000000002E-2</v>
      </c>
      <c r="H44" s="225"/>
    </row>
    <row r="45" spans="1:8" x14ac:dyDescent="0.3">
      <c r="B45" s="225"/>
      <c r="C45" s="225"/>
      <c r="D45" s="225"/>
      <c r="E45" s="225"/>
      <c r="F45" s="225"/>
      <c r="G45" s="225"/>
    </row>
    <row r="46" spans="1:8" x14ac:dyDescent="0.3">
      <c r="A46" s="216">
        <v>9</v>
      </c>
      <c r="B46" s="223" t="s">
        <v>889</v>
      </c>
      <c r="C46" s="218" t="s">
        <v>890</v>
      </c>
    </row>
    <row r="47" spans="1:8" x14ac:dyDescent="0.3">
      <c r="A47" s="225"/>
      <c r="B47" s="226" t="s">
        <v>819</v>
      </c>
      <c r="C47" s="227">
        <v>13.12</v>
      </c>
      <c r="D47" s="225"/>
    </row>
    <row r="48" spans="1:8" x14ac:dyDescent="0.3">
      <c r="A48" s="225"/>
      <c r="B48" s="226" t="s">
        <v>820</v>
      </c>
      <c r="C48" s="227">
        <v>410.2</v>
      </c>
      <c r="D48" s="225"/>
    </row>
    <row r="49" spans="1:8" x14ac:dyDescent="0.3">
      <c r="A49" s="225"/>
      <c r="B49" s="226" t="s">
        <v>821</v>
      </c>
      <c r="C49" s="227">
        <v>0.96099999999999997</v>
      </c>
      <c r="D49" s="225"/>
    </row>
    <row r="50" spans="1:8" x14ac:dyDescent="0.3">
      <c r="A50" s="225"/>
      <c r="B50" s="226" t="s">
        <v>822</v>
      </c>
      <c r="C50" s="227">
        <v>0.38</v>
      </c>
      <c r="D50" s="225"/>
    </row>
    <row r="51" spans="1:8" x14ac:dyDescent="0.3">
      <c r="A51" s="225"/>
      <c r="B51" s="226" t="s">
        <v>823</v>
      </c>
      <c r="C51" s="227">
        <v>225</v>
      </c>
      <c r="D51" s="225"/>
    </row>
    <row r="52" spans="1:8" x14ac:dyDescent="0.3">
      <c r="B52" s="225"/>
      <c r="C52" s="225"/>
    </row>
    <row r="53" spans="1:8" x14ac:dyDescent="0.3">
      <c r="A53" s="216">
        <v>10</v>
      </c>
      <c r="B53" s="223" t="s">
        <v>889</v>
      </c>
      <c r="C53" s="218">
        <v>2022</v>
      </c>
      <c r="D53" s="218">
        <f>C53+1</f>
        <v>2023</v>
      </c>
      <c r="E53" s="218">
        <f>D53+1</f>
        <v>2024</v>
      </c>
      <c r="F53" s="218">
        <f>E53+1</f>
        <v>2025</v>
      </c>
      <c r="G53" s="218">
        <f>F53+1</f>
        <v>2026</v>
      </c>
    </row>
    <row r="54" spans="1:8" x14ac:dyDescent="0.3">
      <c r="A54" s="225"/>
      <c r="B54" s="226" t="s">
        <v>819</v>
      </c>
      <c r="C54" s="228">
        <v>0</v>
      </c>
      <c r="D54" s="228">
        <v>0</v>
      </c>
      <c r="E54" s="228">
        <v>0</v>
      </c>
      <c r="F54" s="228">
        <v>0</v>
      </c>
      <c r="G54" s="228">
        <v>0.16400000000000003</v>
      </c>
      <c r="H54" s="225"/>
    </row>
    <row r="55" spans="1:8" x14ac:dyDescent="0.3">
      <c r="A55" s="225"/>
      <c r="B55" s="226" t="s">
        <v>820</v>
      </c>
      <c r="C55" s="227">
        <v>0</v>
      </c>
      <c r="D55" s="227">
        <v>0</v>
      </c>
      <c r="E55" s="227">
        <v>0</v>
      </c>
      <c r="F55" s="227">
        <v>0</v>
      </c>
      <c r="G55" s="227">
        <v>5.1275000000000013</v>
      </c>
      <c r="H55" s="225"/>
    </row>
    <row r="56" spans="1:8" x14ac:dyDescent="0.3">
      <c r="A56" s="225"/>
      <c r="B56" s="226" t="s">
        <v>821</v>
      </c>
      <c r="C56" s="227">
        <v>13.453999999999999</v>
      </c>
      <c r="D56" s="227">
        <v>14.414999999999999</v>
      </c>
      <c r="E56" s="227">
        <v>16.337</v>
      </c>
      <c r="F56" s="227">
        <v>18.259</v>
      </c>
      <c r="G56" s="227">
        <v>20.181000000000001</v>
      </c>
      <c r="H56" s="225"/>
    </row>
    <row r="57" spans="1:8" x14ac:dyDescent="0.3">
      <c r="A57" s="225"/>
      <c r="B57" s="226" t="s">
        <v>822</v>
      </c>
      <c r="C57" s="227">
        <v>5.32</v>
      </c>
      <c r="D57" s="227">
        <v>5.7</v>
      </c>
      <c r="E57" s="227">
        <v>6.46</v>
      </c>
      <c r="F57" s="227">
        <v>7.22</v>
      </c>
      <c r="G57" s="227">
        <v>7.98</v>
      </c>
      <c r="H57" s="225"/>
    </row>
    <row r="58" spans="1:8" x14ac:dyDescent="0.3">
      <c r="A58" s="225"/>
      <c r="B58" s="226" t="s">
        <v>823</v>
      </c>
      <c r="C58" s="227">
        <v>0</v>
      </c>
      <c r="D58" s="227">
        <v>1.3499999999999996</v>
      </c>
      <c r="E58" s="227">
        <v>3.6</v>
      </c>
      <c r="F58" s="227">
        <v>3.6</v>
      </c>
      <c r="G58" s="227">
        <v>5.8500000000000005</v>
      </c>
      <c r="H58" s="225"/>
    </row>
    <row r="59" spans="1:8" x14ac:dyDescent="0.3">
      <c r="B59" s="225"/>
      <c r="C59" s="225"/>
      <c r="D59" s="225"/>
      <c r="E59" s="225"/>
      <c r="F59" s="225"/>
      <c r="G59" s="225"/>
    </row>
    <row r="60" spans="1:8" x14ac:dyDescent="0.3">
      <c r="A60" s="216">
        <v>11</v>
      </c>
      <c r="B60" s="223" t="s">
        <v>893</v>
      </c>
      <c r="C60" s="218">
        <v>2022</v>
      </c>
      <c r="D60" s="218">
        <f>C60+1</f>
        <v>2023</v>
      </c>
      <c r="E60" s="218">
        <f>D60+1</f>
        <v>2024</v>
      </c>
      <c r="F60" s="218">
        <f>E60+1</f>
        <v>2025</v>
      </c>
      <c r="G60" s="218">
        <f>F60+1</f>
        <v>2026</v>
      </c>
    </row>
    <row r="61" spans="1:8" x14ac:dyDescent="0.3">
      <c r="A61" s="225"/>
      <c r="B61" s="226" t="s">
        <v>750</v>
      </c>
      <c r="C61" s="227">
        <v>0</v>
      </c>
      <c r="D61" s="227">
        <v>0</v>
      </c>
      <c r="E61" s="227">
        <v>0</v>
      </c>
      <c r="F61" s="227">
        <v>0</v>
      </c>
      <c r="G61" s="227">
        <v>0.16400000000000003</v>
      </c>
      <c r="H61" s="225"/>
    </row>
    <row r="62" spans="1:8" x14ac:dyDescent="0.3">
      <c r="A62" s="225"/>
      <c r="B62" s="226" t="s">
        <v>857</v>
      </c>
      <c r="C62" s="227">
        <v>0</v>
      </c>
      <c r="D62" s="227">
        <v>0</v>
      </c>
      <c r="E62" s="227">
        <v>0</v>
      </c>
      <c r="F62" s="227">
        <v>0</v>
      </c>
      <c r="G62" s="227">
        <v>5.1275000000000013</v>
      </c>
      <c r="H62" s="225"/>
    </row>
    <row r="63" spans="1:8" x14ac:dyDescent="0.3">
      <c r="A63" s="225"/>
      <c r="B63" s="226" t="s">
        <v>858</v>
      </c>
      <c r="C63" s="227">
        <v>13.453999999999999</v>
      </c>
      <c r="D63" s="227">
        <v>14.414999999999999</v>
      </c>
      <c r="E63" s="227">
        <v>16.337</v>
      </c>
      <c r="F63" s="227">
        <v>18.259</v>
      </c>
      <c r="G63" s="227">
        <v>20.181000000000001</v>
      </c>
      <c r="H63" s="225"/>
    </row>
    <row r="64" spans="1:8" x14ac:dyDescent="0.3">
      <c r="A64" s="225"/>
      <c r="B64" s="226" t="s">
        <v>859</v>
      </c>
      <c r="C64" s="227">
        <v>5.32</v>
      </c>
      <c r="D64" s="227">
        <v>7.05</v>
      </c>
      <c r="E64" s="227">
        <v>10.06</v>
      </c>
      <c r="F64" s="227">
        <v>10.82</v>
      </c>
      <c r="G64" s="227">
        <v>13.830000000000002</v>
      </c>
      <c r="H64" s="225"/>
    </row>
    <row r="65" spans="1:8" x14ac:dyDescent="0.3">
      <c r="B65" s="225"/>
      <c r="C65" s="225"/>
      <c r="D65" s="225"/>
      <c r="E65" s="225"/>
      <c r="F65" s="225"/>
      <c r="G65" s="225"/>
    </row>
    <row r="66" spans="1:8" ht="36" x14ac:dyDescent="0.3">
      <c r="A66" s="216">
        <v>12</v>
      </c>
      <c r="B66" s="223" t="s">
        <v>893</v>
      </c>
      <c r="C66" s="218" t="s">
        <v>894</v>
      </c>
    </row>
    <row r="67" spans="1:8" x14ac:dyDescent="0.3">
      <c r="A67" s="225"/>
      <c r="B67" s="226" t="s">
        <v>856</v>
      </c>
      <c r="C67" s="229">
        <v>14299183181.818182</v>
      </c>
      <c r="D67" s="225"/>
    </row>
    <row r="68" spans="1:8" x14ac:dyDescent="0.3">
      <c r="A68" s="225"/>
      <c r="B68" s="226" t="s">
        <v>750</v>
      </c>
      <c r="C68" s="229">
        <v>609606000</v>
      </c>
      <c r="D68" s="225"/>
    </row>
    <row r="69" spans="1:8" x14ac:dyDescent="0.3">
      <c r="A69" s="225"/>
      <c r="B69" s="226" t="s">
        <v>857</v>
      </c>
      <c r="C69" s="229">
        <v>12559932</v>
      </c>
      <c r="D69" s="225"/>
    </row>
    <row r="70" spans="1:8" x14ac:dyDescent="0.3">
      <c r="A70" s="225"/>
      <c r="B70" s="226" t="s">
        <v>858</v>
      </c>
      <c r="C70" s="229">
        <v>50000000</v>
      </c>
      <c r="D70" s="225"/>
    </row>
    <row r="71" spans="1:8" x14ac:dyDescent="0.3">
      <c r="A71" s="225"/>
      <c r="B71" s="226" t="s">
        <v>859</v>
      </c>
      <c r="C71" s="229">
        <v>500000000</v>
      </c>
      <c r="D71" s="225"/>
    </row>
    <row r="72" spans="1:8" x14ac:dyDescent="0.3">
      <c r="B72" s="225"/>
      <c r="C72" s="225"/>
    </row>
    <row r="73" spans="1:8" x14ac:dyDescent="0.3">
      <c r="A73" s="216">
        <v>13</v>
      </c>
      <c r="B73" s="223" t="s">
        <v>794</v>
      </c>
      <c r="C73" s="218">
        <v>2022</v>
      </c>
      <c r="D73" s="218">
        <f>C73+1</f>
        <v>2023</v>
      </c>
      <c r="E73" s="218">
        <f>D73+1</f>
        <v>2024</v>
      </c>
      <c r="F73" s="218">
        <f>E73+1</f>
        <v>2025</v>
      </c>
      <c r="G73" s="218">
        <f>F73+1</f>
        <v>2026</v>
      </c>
    </row>
    <row r="74" spans="1:8" x14ac:dyDescent="0.3">
      <c r="A74" s="225"/>
      <c r="B74" s="226" t="s">
        <v>750</v>
      </c>
      <c r="C74" s="229">
        <v>0</v>
      </c>
      <c r="D74" s="229">
        <v>0</v>
      </c>
      <c r="E74" s="229">
        <v>0</v>
      </c>
      <c r="F74" s="229">
        <v>0</v>
      </c>
      <c r="G74" s="229">
        <v>99975384.000000015</v>
      </c>
      <c r="H74" s="225"/>
    </row>
    <row r="75" spans="1:8" x14ac:dyDescent="0.3">
      <c r="A75" s="225"/>
      <c r="B75" s="226" t="s">
        <v>857</v>
      </c>
      <c r="C75" s="229">
        <v>0</v>
      </c>
      <c r="D75" s="229">
        <v>0</v>
      </c>
      <c r="E75" s="229">
        <v>0</v>
      </c>
      <c r="F75" s="229">
        <v>0</v>
      </c>
      <c r="G75" s="229">
        <v>64401051.330000013</v>
      </c>
      <c r="H75" s="225"/>
    </row>
    <row r="76" spans="1:8" x14ac:dyDescent="0.3">
      <c r="A76" s="225"/>
      <c r="B76" s="226" t="s">
        <v>858</v>
      </c>
      <c r="C76" s="229">
        <v>672700000</v>
      </c>
      <c r="D76" s="229">
        <v>720750000</v>
      </c>
      <c r="E76" s="229">
        <v>816850000</v>
      </c>
      <c r="F76" s="229">
        <v>912950000</v>
      </c>
      <c r="G76" s="229">
        <v>1009050000</v>
      </c>
      <c r="H76" s="225"/>
    </row>
    <row r="77" spans="1:8" x14ac:dyDescent="0.3">
      <c r="A77" s="225"/>
      <c r="B77" s="226" t="s">
        <v>859</v>
      </c>
      <c r="C77" s="229">
        <v>2660000000</v>
      </c>
      <c r="D77" s="229">
        <v>3525000000</v>
      </c>
      <c r="E77" s="229">
        <v>5030000000</v>
      </c>
      <c r="F77" s="229">
        <v>5410000000</v>
      </c>
      <c r="G77" s="229">
        <v>6915000000.000001</v>
      </c>
      <c r="H77" s="225"/>
    </row>
    <row r="78" spans="1:8" x14ac:dyDescent="0.3">
      <c r="A78" s="225"/>
      <c r="B78" s="230" t="s">
        <v>871</v>
      </c>
      <c r="C78" s="231">
        <v>3332700000</v>
      </c>
      <c r="D78" s="231">
        <v>4245750000</v>
      </c>
      <c r="E78" s="231">
        <v>5846850000</v>
      </c>
      <c r="F78" s="231">
        <v>6322950000</v>
      </c>
      <c r="G78" s="231">
        <v>8088426435.3300009</v>
      </c>
      <c r="H78" s="225"/>
    </row>
    <row r="79" spans="1:8" x14ac:dyDescent="0.3">
      <c r="B79" s="225"/>
      <c r="C79" s="225"/>
      <c r="D79" s="225"/>
      <c r="E79" s="225"/>
      <c r="F79" s="225"/>
      <c r="G79" s="225"/>
    </row>
    <row r="80" spans="1:8" x14ac:dyDescent="0.3">
      <c r="A80" s="216">
        <v>14</v>
      </c>
      <c r="B80" s="223" t="s">
        <v>895</v>
      </c>
      <c r="C80" s="218">
        <v>2022</v>
      </c>
      <c r="D80" s="218">
        <v>2027</v>
      </c>
      <c r="E80" s="218">
        <v>2040</v>
      </c>
      <c r="F80" s="218">
        <v>2050</v>
      </c>
    </row>
    <row r="81" spans="1:7" x14ac:dyDescent="0.3">
      <c r="B81" s="226" t="s">
        <v>873</v>
      </c>
      <c r="C81" s="232">
        <v>3252342443.6999998</v>
      </c>
      <c r="D81" s="232">
        <v>5540995037.6430998</v>
      </c>
      <c r="E81" s="232">
        <v>8997171735.5334835</v>
      </c>
      <c r="F81" s="232">
        <v>12568104486.117451</v>
      </c>
    </row>
    <row r="82" spans="1:7" x14ac:dyDescent="0.3">
      <c r="B82" s="226" t="s">
        <v>871</v>
      </c>
      <c r="C82" s="232"/>
      <c r="D82" s="232"/>
      <c r="E82" s="232"/>
      <c r="F82" s="232"/>
    </row>
    <row r="83" spans="1:7" x14ac:dyDescent="0.3">
      <c r="B83" s="226" t="s">
        <v>874</v>
      </c>
      <c r="C83" s="232">
        <v>-97570273311</v>
      </c>
      <c r="D83" s="232">
        <v>0</v>
      </c>
      <c r="E83" s="232"/>
      <c r="F83" s="232"/>
    </row>
    <row r="84" spans="1:7" x14ac:dyDescent="0.3">
      <c r="B84" s="226" t="s">
        <v>875</v>
      </c>
      <c r="C84" s="232">
        <v>0</v>
      </c>
      <c r="D84" s="232">
        <v>-3992669556.9867506</v>
      </c>
      <c r="E84" s="232">
        <v>-7354913126.9088993</v>
      </c>
      <c r="F84" s="232">
        <v>-10897538012.446323</v>
      </c>
    </row>
    <row r="85" spans="1:7" x14ac:dyDescent="0.3">
      <c r="B85" s="230" t="s">
        <v>876</v>
      </c>
      <c r="C85" s="233">
        <v>-94317930867.300003</v>
      </c>
      <c r="D85" s="233">
        <v>1548325480.6563492</v>
      </c>
      <c r="E85" s="233">
        <v>1642258608.6245842</v>
      </c>
      <c r="F85" s="233">
        <v>1670566473.6711273</v>
      </c>
    </row>
    <row r="87" spans="1:7" x14ac:dyDescent="0.3">
      <c r="A87" s="216">
        <v>15</v>
      </c>
      <c r="B87" s="223" t="s">
        <v>896</v>
      </c>
      <c r="C87" s="218">
        <v>2022</v>
      </c>
      <c r="D87" s="218">
        <v>2027</v>
      </c>
      <c r="E87" s="218">
        <v>2040</v>
      </c>
      <c r="F87" s="218">
        <v>2050</v>
      </c>
    </row>
    <row r="88" spans="1:7" x14ac:dyDescent="0.3">
      <c r="A88" s="225"/>
      <c r="B88" s="234" t="s">
        <v>873</v>
      </c>
      <c r="C88" s="232">
        <v>3252342443.6999998</v>
      </c>
      <c r="D88" s="232">
        <v>5540995037.6430998</v>
      </c>
      <c r="E88" s="232">
        <v>8997171735.5334835</v>
      </c>
      <c r="F88" s="232">
        <v>12568104486.117451</v>
      </c>
      <c r="G88" s="225"/>
    </row>
    <row r="89" spans="1:7" x14ac:dyDescent="0.3">
      <c r="A89" s="225"/>
      <c r="B89" s="234" t="s">
        <v>871</v>
      </c>
      <c r="C89" s="232">
        <v>3332700000</v>
      </c>
      <c r="D89" s="232">
        <v>8088426435.3300009</v>
      </c>
      <c r="E89" s="232">
        <v>8088426435.3300009</v>
      </c>
      <c r="F89" s="232">
        <v>8088426435.3300009</v>
      </c>
      <c r="G89" s="225"/>
    </row>
    <row r="90" spans="1:7" x14ac:dyDescent="0.3">
      <c r="A90" s="225"/>
      <c r="B90" s="234" t="s">
        <v>874</v>
      </c>
      <c r="C90" s="232">
        <v>-97570273311</v>
      </c>
      <c r="D90" s="232">
        <v>0</v>
      </c>
      <c r="E90" s="232"/>
      <c r="F90" s="232"/>
      <c r="G90" s="225"/>
    </row>
    <row r="91" spans="1:7" x14ac:dyDescent="0.3">
      <c r="A91" s="225"/>
      <c r="B91" s="234" t="s">
        <v>875</v>
      </c>
      <c r="C91" s="232">
        <v>0</v>
      </c>
      <c r="D91" s="232">
        <v>-3992669556.9867506</v>
      </c>
      <c r="E91" s="232">
        <v>-7354913126.9088993</v>
      </c>
      <c r="F91" s="232">
        <v>-10897538012.446323</v>
      </c>
      <c r="G91" s="225"/>
    </row>
    <row r="92" spans="1:7" x14ac:dyDescent="0.3">
      <c r="A92" s="225"/>
      <c r="B92" s="235" t="s">
        <v>876</v>
      </c>
      <c r="C92" s="233">
        <v>-90985230867.300003</v>
      </c>
      <c r="D92" s="233">
        <v>9636751915.986351</v>
      </c>
      <c r="E92" s="233">
        <v>9730685043.9545841</v>
      </c>
      <c r="F92" s="233">
        <v>9758992909.0011292</v>
      </c>
      <c r="G92" s="225"/>
    </row>
    <row r="93" spans="1:7" x14ac:dyDescent="0.3">
      <c r="B93" s="225"/>
      <c r="C93" s="225"/>
      <c r="D93" s="225"/>
      <c r="E93" s="225"/>
      <c r="F93" s="2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3"/>
  <cols>
    <col min="1" max="1" width="6.6640625" customWidth="1"/>
    <col min="2" max="2" width="12.6640625" customWidth="1"/>
    <col min="3" max="79" width="8.6640625" hidden="1" customWidth="1"/>
    <col min="80" max="86" width="8.6640625" customWidth="1"/>
    <col min="87" max="87" width="17.6640625" customWidth="1"/>
    <col min="88" max="88" width="17.44140625" customWidth="1"/>
    <col min="89" max="89" width="20.44140625" customWidth="1"/>
    <col min="90" max="90" width="18.33203125" customWidth="1"/>
    <col min="91" max="91" width="19.109375" customWidth="1"/>
    <col min="92" max="92" width="18.33203125" customWidth="1"/>
    <col min="93" max="93" width="17.44140625" customWidth="1"/>
    <col min="94" max="94" width="19.6640625" customWidth="1"/>
    <col min="95" max="95" width="18.6640625" customWidth="1"/>
    <col min="96" max="96" width="16.44140625" customWidth="1"/>
    <col min="97" max="120" width="8.6640625" hidden="1" customWidth="1"/>
  </cols>
  <sheetData>
    <row r="1" spans="1:120" ht="14.25" customHeight="1" x14ac:dyDescent="0.3">
      <c r="A1" s="1"/>
      <c r="B1" s="1" t="s">
        <v>0</v>
      </c>
      <c r="C1" s="14" t="s">
        <v>172</v>
      </c>
      <c r="D1" s="14" t="s">
        <v>173</v>
      </c>
      <c r="E1" s="14" t="s">
        <v>174</v>
      </c>
      <c r="F1" s="14" t="s">
        <v>175</v>
      </c>
      <c r="G1" s="14" t="s">
        <v>176</v>
      </c>
      <c r="H1" s="14" t="s">
        <v>177</v>
      </c>
      <c r="I1" s="14" t="s">
        <v>178</v>
      </c>
      <c r="J1" s="14" t="s">
        <v>179</v>
      </c>
      <c r="K1" s="14" t="s">
        <v>180</v>
      </c>
      <c r="L1" s="14" t="s">
        <v>181</v>
      </c>
      <c r="M1" s="14" t="s">
        <v>182</v>
      </c>
      <c r="N1" s="14" t="s">
        <v>183</v>
      </c>
      <c r="O1" s="14" t="s">
        <v>184</v>
      </c>
      <c r="P1" s="14" t="s">
        <v>185</v>
      </c>
      <c r="Q1" s="14" t="s">
        <v>186</v>
      </c>
      <c r="R1" s="14" t="s">
        <v>187</v>
      </c>
      <c r="S1" s="14" t="s">
        <v>188</v>
      </c>
      <c r="T1" s="14" t="s">
        <v>189</v>
      </c>
      <c r="U1" s="14" t="s">
        <v>190</v>
      </c>
      <c r="V1" s="14" t="s">
        <v>191</v>
      </c>
      <c r="W1" s="14" t="s">
        <v>192</v>
      </c>
      <c r="X1" s="14" t="s">
        <v>193</v>
      </c>
      <c r="Y1" s="14" t="s">
        <v>194</v>
      </c>
      <c r="Z1" s="14" t="s">
        <v>195</v>
      </c>
      <c r="AA1" s="14" t="s">
        <v>196</v>
      </c>
      <c r="AB1" s="14" t="s">
        <v>197</v>
      </c>
      <c r="AC1" s="14" t="s">
        <v>198</v>
      </c>
      <c r="AD1" s="14" t="s">
        <v>199</v>
      </c>
      <c r="AE1" s="14" t="s">
        <v>200</v>
      </c>
      <c r="AF1" s="14" t="s">
        <v>201</v>
      </c>
      <c r="AG1" s="14" t="s">
        <v>202</v>
      </c>
      <c r="AH1" s="14" t="s">
        <v>203</v>
      </c>
      <c r="AI1" s="14" t="s">
        <v>204</v>
      </c>
      <c r="AJ1" s="14" t="s">
        <v>205</v>
      </c>
      <c r="AK1" s="14" t="s">
        <v>206</v>
      </c>
      <c r="AL1" s="14" t="s">
        <v>207</v>
      </c>
      <c r="AM1" s="14" t="s">
        <v>208</v>
      </c>
      <c r="AN1" s="14" t="s">
        <v>209</v>
      </c>
      <c r="AO1" s="14" t="s">
        <v>210</v>
      </c>
      <c r="AP1" s="14" t="s">
        <v>211</v>
      </c>
      <c r="AQ1" s="14" t="s">
        <v>212</v>
      </c>
      <c r="AR1" s="14" t="s">
        <v>213</v>
      </c>
      <c r="AS1" s="14" t="s">
        <v>214</v>
      </c>
      <c r="AT1" s="14" t="s">
        <v>215</v>
      </c>
      <c r="AU1" s="14" t="s">
        <v>216</v>
      </c>
      <c r="AV1" s="14" t="s">
        <v>217</v>
      </c>
      <c r="AW1" s="14" t="s">
        <v>218</v>
      </c>
      <c r="AX1" s="14" t="s">
        <v>219</v>
      </c>
      <c r="AY1" s="14" t="s">
        <v>220</v>
      </c>
      <c r="AZ1" s="14" t="s">
        <v>221</v>
      </c>
      <c r="BA1" s="14" t="s">
        <v>222</v>
      </c>
      <c r="BB1" s="14" t="s">
        <v>223</v>
      </c>
      <c r="BC1" s="14" t="s">
        <v>224</v>
      </c>
      <c r="BD1" s="14" t="s">
        <v>225</v>
      </c>
      <c r="BE1" s="14" t="s">
        <v>226</v>
      </c>
      <c r="BF1" s="14" t="s">
        <v>227</v>
      </c>
      <c r="BG1" s="14" t="s">
        <v>228</v>
      </c>
      <c r="BH1" s="14" t="s">
        <v>229</v>
      </c>
      <c r="BI1" s="14" t="s">
        <v>230</v>
      </c>
      <c r="BJ1" s="14" t="s">
        <v>231</v>
      </c>
      <c r="BK1" s="14" t="s">
        <v>232</v>
      </c>
      <c r="BL1" s="14" t="s">
        <v>109</v>
      </c>
      <c r="BM1" s="14" t="s">
        <v>110</v>
      </c>
      <c r="BN1" s="14" t="s">
        <v>111</v>
      </c>
      <c r="BO1" s="14" t="s">
        <v>112</v>
      </c>
      <c r="BP1" s="14" t="s">
        <v>113</v>
      </c>
      <c r="BQ1" s="14" t="s">
        <v>114</v>
      </c>
      <c r="BR1" s="14" t="s">
        <v>115</v>
      </c>
      <c r="BS1" s="14" t="s">
        <v>116</v>
      </c>
      <c r="BT1" s="14" t="s">
        <v>117</v>
      </c>
      <c r="BU1" s="14" t="s">
        <v>118</v>
      </c>
      <c r="BV1" s="14" t="s">
        <v>119</v>
      </c>
      <c r="BW1" s="14" t="s">
        <v>120</v>
      </c>
      <c r="BX1" s="14" t="s">
        <v>121</v>
      </c>
      <c r="BY1" s="14" t="s">
        <v>122</v>
      </c>
      <c r="BZ1" s="14" t="s">
        <v>123</v>
      </c>
      <c r="CA1" s="14" t="s">
        <v>124</v>
      </c>
      <c r="CB1" s="15" t="s">
        <v>233</v>
      </c>
      <c r="CC1" s="15" t="s">
        <v>234</v>
      </c>
      <c r="CD1" s="15" t="s">
        <v>235</v>
      </c>
      <c r="CE1" s="15" t="s">
        <v>236</v>
      </c>
      <c r="CF1" s="15" t="s">
        <v>237</v>
      </c>
      <c r="CG1" s="15" t="s">
        <v>238</v>
      </c>
      <c r="CH1" s="15" t="s">
        <v>239</v>
      </c>
      <c r="CI1" s="15" t="s">
        <v>240</v>
      </c>
      <c r="CJ1" s="15" t="s">
        <v>241</v>
      </c>
      <c r="CK1" s="15" t="s">
        <v>242</v>
      </c>
      <c r="CL1" s="15" t="s">
        <v>243</v>
      </c>
      <c r="CM1" s="15" t="s">
        <v>244</v>
      </c>
      <c r="CN1" s="15" t="s">
        <v>245</v>
      </c>
      <c r="CO1" s="15" t="s">
        <v>246</v>
      </c>
      <c r="CP1" s="15" t="s">
        <v>247</v>
      </c>
      <c r="CQ1" s="15" t="s">
        <v>248</v>
      </c>
      <c r="CR1" s="15" t="s">
        <v>249</v>
      </c>
      <c r="CS1" s="14" t="s">
        <v>250</v>
      </c>
      <c r="CT1" s="14" t="s">
        <v>251</v>
      </c>
      <c r="CU1" s="14" t="s">
        <v>252</v>
      </c>
      <c r="CV1" s="14" t="s">
        <v>253</v>
      </c>
      <c r="CW1" s="14" t="s">
        <v>254</v>
      </c>
      <c r="CX1" s="14" t="s">
        <v>255</v>
      </c>
      <c r="CY1" s="14" t="s">
        <v>256</v>
      </c>
      <c r="CZ1" s="14" t="s">
        <v>257</v>
      </c>
      <c r="DA1" s="14" t="s">
        <v>126</v>
      </c>
      <c r="DB1" s="14" t="s">
        <v>127</v>
      </c>
      <c r="DC1" s="14" t="s">
        <v>128</v>
      </c>
      <c r="DD1" s="14" t="s">
        <v>129</v>
      </c>
      <c r="DE1" s="14" t="s">
        <v>130</v>
      </c>
      <c r="DF1" s="14" t="s">
        <v>131</v>
      </c>
      <c r="DG1" s="14" t="s">
        <v>132</v>
      </c>
      <c r="DH1" s="14" t="s">
        <v>133</v>
      </c>
      <c r="DI1" s="14" t="s">
        <v>258</v>
      </c>
      <c r="DJ1" s="14" t="s">
        <v>259</v>
      </c>
      <c r="DK1" s="14" t="s">
        <v>260</v>
      </c>
      <c r="DL1" s="14" t="s">
        <v>261</v>
      </c>
      <c r="DM1" s="14" t="s">
        <v>262</v>
      </c>
      <c r="DN1" s="14" t="s">
        <v>263</v>
      </c>
      <c r="DO1" s="14" t="s">
        <v>264</v>
      </c>
      <c r="DP1" s="14" t="s">
        <v>265</v>
      </c>
    </row>
    <row r="2" spans="1:120" ht="14.25" customHeight="1" x14ac:dyDescent="0.3">
      <c r="A2" s="3">
        <v>43800</v>
      </c>
      <c r="B2" s="1" t="s">
        <v>158</v>
      </c>
      <c r="C2" s="16">
        <v>200</v>
      </c>
      <c r="D2" s="16" t="s">
        <v>266</v>
      </c>
      <c r="E2" s="16" t="s">
        <v>266</v>
      </c>
      <c r="F2" s="16" t="s">
        <v>266</v>
      </c>
      <c r="G2" s="16" t="s">
        <v>266</v>
      </c>
      <c r="H2" s="16" t="s">
        <v>266</v>
      </c>
      <c r="I2" s="16" t="s">
        <v>266</v>
      </c>
      <c r="J2" s="16" t="s">
        <v>266</v>
      </c>
      <c r="K2" s="16" t="s">
        <v>267</v>
      </c>
      <c r="L2" s="16" t="s">
        <v>266</v>
      </c>
      <c r="M2" s="16" t="s">
        <v>266</v>
      </c>
      <c r="N2" s="16" t="s">
        <v>266</v>
      </c>
      <c r="O2" s="16" t="s">
        <v>268</v>
      </c>
      <c r="P2" s="16" t="s">
        <v>268</v>
      </c>
      <c r="Q2" s="16" t="s">
        <v>269</v>
      </c>
      <c r="R2" s="16" t="s">
        <v>266</v>
      </c>
      <c r="S2" s="16" t="s">
        <v>266</v>
      </c>
      <c r="T2" s="16" t="s">
        <v>266</v>
      </c>
      <c r="U2" s="16" t="s">
        <v>266</v>
      </c>
      <c r="V2" s="16" t="s">
        <v>266</v>
      </c>
      <c r="W2" s="16" t="s">
        <v>266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10</v>
      </c>
      <c r="AO2" s="16">
        <v>13</v>
      </c>
      <c r="AP2" s="16">
        <v>5</v>
      </c>
      <c r="AQ2" s="16">
        <v>2</v>
      </c>
      <c r="AR2" s="16">
        <v>9</v>
      </c>
      <c r="AS2" s="16">
        <v>3</v>
      </c>
      <c r="AT2" s="16"/>
      <c r="AU2" s="16">
        <v>18</v>
      </c>
      <c r="AV2" s="16">
        <v>0.1</v>
      </c>
      <c r="AW2" s="16">
        <v>0.18</v>
      </c>
      <c r="AX2" s="16">
        <v>0.08</v>
      </c>
      <c r="AY2" s="16">
        <v>5.6599999999999998E-2</v>
      </c>
      <c r="AZ2" s="16">
        <v>0.08</v>
      </c>
      <c r="BA2" s="16">
        <v>0</v>
      </c>
      <c r="BB2" s="16"/>
      <c r="BC2" s="16">
        <v>0</v>
      </c>
      <c r="BD2" s="16"/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6</v>
      </c>
      <c r="BO2" s="16">
        <v>8</v>
      </c>
      <c r="BP2" s="16">
        <v>8</v>
      </c>
      <c r="BQ2" s="16">
        <v>8</v>
      </c>
      <c r="BR2" s="16">
        <v>2</v>
      </c>
      <c r="BS2" s="16">
        <v>1</v>
      </c>
      <c r="BT2" s="16">
        <v>0</v>
      </c>
      <c r="BU2" s="16">
        <v>0</v>
      </c>
      <c r="BV2" s="16">
        <v>0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6">
        <v>0.125</v>
      </c>
      <c r="CC2" s="16">
        <v>6.6666666666666666E-2</v>
      </c>
      <c r="CD2" s="16">
        <v>8.3333333333333329E-2</v>
      </c>
      <c r="CE2" s="16">
        <v>2.8571428571428571E-2</v>
      </c>
      <c r="CF2" s="16">
        <v>6.25E-2</v>
      </c>
      <c r="CG2" s="16">
        <v>0.25</v>
      </c>
      <c r="CH2" s="16">
        <v>0</v>
      </c>
      <c r="CI2" s="16">
        <v>0.625</v>
      </c>
      <c r="CJ2" s="17">
        <v>0.1111111111111111</v>
      </c>
      <c r="CK2" s="18">
        <v>0</v>
      </c>
      <c r="CL2" s="17">
        <v>0.15</v>
      </c>
      <c r="CM2" s="17">
        <v>1.7543859649122806E-2</v>
      </c>
      <c r="CN2" s="17">
        <v>0.1</v>
      </c>
      <c r="CO2" s="17">
        <v>2.7027027027027029E-2</v>
      </c>
      <c r="CP2" s="17">
        <v>0</v>
      </c>
      <c r="CQ2" s="17">
        <v>0.3</v>
      </c>
      <c r="CR2" s="17">
        <f t="shared" ref="CR2:CR15" si="0">+AVERAGE(CQ2,CO2,CN2,CM2,CL2,CK2,CJ2)</f>
        <v>0.10081171396960868</v>
      </c>
      <c r="CS2" s="16">
        <v>0</v>
      </c>
      <c r="CT2" s="16">
        <v>0</v>
      </c>
      <c r="CU2" s="16">
        <v>0</v>
      </c>
      <c r="CV2" s="16">
        <v>0</v>
      </c>
      <c r="CW2" s="16">
        <v>0</v>
      </c>
      <c r="CX2" s="16">
        <v>0</v>
      </c>
      <c r="CY2" s="16">
        <v>0</v>
      </c>
      <c r="CZ2" s="16">
        <v>0</v>
      </c>
      <c r="DA2" s="16">
        <v>0</v>
      </c>
      <c r="DB2" s="16">
        <v>0</v>
      </c>
      <c r="DC2" s="16">
        <v>0</v>
      </c>
      <c r="DD2" s="16">
        <v>0</v>
      </c>
      <c r="DE2" s="16">
        <v>1</v>
      </c>
      <c r="DF2" s="16">
        <v>0</v>
      </c>
      <c r="DG2" s="16">
        <v>0</v>
      </c>
      <c r="DH2" s="16">
        <v>0</v>
      </c>
      <c r="DI2" s="16">
        <v>0</v>
      </c>
      <c r="DJ2" s="16">
        <v>0</v>
      </c>
      <c r="DK2" s="16">
        <v>0</v>
      </c>
      <c r="DL2" s="16">
        <v>0</v>
      </c>
      <c r="DM2" s="16">
        <v>0</v>
      </c>
      <c r="DN2" s="16">
        <v>0</v>
      </c>
      <c r="DO2" s="16">
        <v>0</v>
      </c>
      <c r="DP2" s="16">
        <v>0</v>
      </c>
    </row>
    <row r="3" spans="1:120" ht="14.25" customHeight="1" x14ac:dyDescent="0.3">
      <c r="A3" s="6">
        <v>43983</v>
      </c>
      <c r="B3" s="5" t="s">
        <v>159</v>
      </c>
      <c r="C3" s="5">
        <v>200</v>
      </c>
      <c r="D3" s="5" t="s">
        <v>266</v>
      </c>
      <c r="E3" s="5" t="s">
        <v>266</v>
      </c>
      <c r="F3" s="5" t="s">
        <v>268</v>
      </c>
      <c r="G3" s="5" t="s">
        <v>266</v>
      </c>
      <c r="H3" s="5" t="s">
        <v>266</v>
      </c>
      <c r="I3" s="5" t="s">
        <v>266</v>
      </c>
      <c r="J3" s="5" t="s">
        <v>266</v>
      </c>
      <c r="K3" s="5" t="s">
        <v>267</v>
      </c>
      <c r="L3" s="5" t="s">
        <v>266</v>
      </c>
      <c r="M3" s="5" t="s">
        <v>266</v>
      </c>
      <c r="N3" s="5" t="s">
        <v>266</v>
      </c>
      <c r="O3" s="5" t="s">
        <v>268</v>
      </c>
      <c r="P3" s="5" t="s">
        <v>268</v>
      </c>
      <c r="Q3" s="5" t="s">
        <v>269</v>
      </c>
      <c r="R3" s="5" t="s">
        <v>266</v>
      </c>
      <c r="S3" s="5" t="s">
        <v>266</v>
      </c>
      <c r="T3" s="5" t="s">
        <v>266</v>
      </c>
      <c r="U3" s="5" t="s">
        <v>266</v>
      </c>
      <c r="V3" s="5" t="s">
        <v>266</v>
      </c>
      <c r="W3" s="5" t="s">
        <v>266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10</v>
      </c>
      <c r="AO3" s="5">
        <v>13</v>
      </c>
      <c r="AP3" s="5">
        <v>5</v>
      </c>
      <c r="AQ3" s="5">
        <v>3</v>
      </c>
      <c r="AR3" s="5">
        <v>9</v>
      </c>
      <c r="AS3" s="5">
        <v>3</v>
      </c>
      <c r="AT3" s="5"/>
      <c r="AU3" s="5">
        <v>18</v>
      </c>
      <c r="AV3" s="5">
        <v>0.1</v>
      </c>
      <c r="AW3" s="5">
        <v>0.18</v>
      </c>
      <c r="AX3" s="5">
        <v>0</v>
      </c>
      <c r="AY3" s="5">
        <v>5.2600000000000001E-2</v>
      </c>
      <c r="AZ3" s="5">
        <v>0.04</v>
      </c>
      <c r="BA3" s="5">
        <v>0</v>
      </c>
      <c r="BB3" s="5"/>
      <c r="BC3" s="5">
        <v>4.8000000000000001E-2</v>
      </c>
      <c r="BD3" s="5"/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6</v>
      </c>
      <c r="BO3" s="5">
        <v>8</v>
      </c>
      <c r="BP3" s="5">
        <v>8</v>
      </c>
      <c r="BQ3" s="5">
        <v>8</v>
      </c>
      <c r="BR3" s="5">
        <v>5</v>
      </c>
      <c r="BS3" s="5">
        <v>3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0.125</v>
      </c>
      <c r="CC3" s="5">
        <v>6.6666666666666666E-2</v>
      </c>
      <c r="CD3" s="5">
        <v>8.3333333333333329E-2</v>
      </c>
      <c r="CE3" s="5">
        <v>4.1666666666666664E-2</v>
      </c>
      <c r="CF3" s="5">
        <v>6.25E-2</v>
      </c>
      <c r="CG3" s="5">
        <v>0.33333333333333331</v>
      </c>
      <c r="CH3" s="5">
        <v>0</v>
      </c>
      <c r="CI3" s="5">
        <v>0.66666666666666663</v>
      </c>
      <c r="CJ3" s="19">
        <v>0.1111111111111111</v>
      </c>
      <c r="CK3" s="19">
        <v>3.125E-2</v>
      </c>
      <c r="CL3" s="19">
        <v>0.15</v>
      </c>
      <c r="CM3" s="19">
        <v>3.4482758620689655E-2</v>
      </c>
      <c r="CN3" s="19">
        <v>0.1</v>
      </c>
      <c r="CO3" s="19">
        <v>3.7037037037037035E-2</v>
      </c>
      <c r="CP3" s="19">
        <v>0</v>
      </c>
      <c r="CQ3" s="19">
        <v>0.3</v>
      </c>
      <c r="CR3" s="19">
        <f t="shared" si="0"/>
        <v>0.10912584382411968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1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</row>
    <row r="4" spans="1:120" ht="14.25" customHeight="1" x14ac:dyDescent="0.3">
      <c r="A4" s="3">
        <v>44166</v>
      </c>
      <c r="B4" s="1" t="s">
        <v>160</v>
      </c>
      <c r="C4" s="16">
        <v>200</v>
      </c>
      <c r="D4" s="16" t="s">
        <v>266</v>
      </c>
      <c r="E4" s="16" t="s">
        <v>266</v>
      </c>
      <c r="F4" s="16" t="s">
        <v>268</v>
      </c>
      <c r="G4" s="16" t="s">
        <v>266</v>
      </c>
      <c r="H4" s="16" t="s">
        <v>266</v>
      </c>
      <c r="I4" s="16" t="s">
        <v>266</v>
      </c>
      <c r="J4" s="16" t="s">
        <v>268</v>
      </c>
      <c r="K4" s="16" t="s">
        <v>267</v>
      </c>
      <c r="L4" s="16" t="s">
        <v>266</v>
      </c>
      <c r="M4" s="16" t="s">
        <v>266</v>
      </c>
      <c r="N4" s="16" t="s">
        <v>266</v>
      </c>
      <c r="O4" s="16" t="s">
        <v>268</v>
      </c>
      <c r="P4" s="16" t="s">
        <v>268</v>
      </c>
      <c r="Q4" s="16" t="s">
        <v>266</v>
      </c>
      <c r="R4" s="16" t="s">
        <v>266</v>
      </c>
      <c r="S4" s="16" t="s">
        <v>266</v>
      </c>
      <c r="T4" s="16" t="s">
        <v>266</v>
      </c>
      <c r="U4" s="16" t="s">
        <v>266</v>
      </c>
      <c r="V4" s="16" t="s">
        <v>266</v>
      </c>
      <c r="W4" s="16" t="s">
        <v>266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10</v>
      </c>
      <c r="AO4" s="16">
        <v>13</v>
      </c>
      <c r="AP4" s="16">
        <v>5</v>
      </c>
      <c r="AQ4" s="16">
        <v>4</v>
      </c>
      <c r="AR4" s="16">
        <v>9</v>
      </c>
      <c r="AS4" s="16">
        <v>11</v>
      </c>
      <c r="AT4" s="16"/>
      <c r="AU4" s="16">
        <v>18</v>
      </c>
      <c r="AV4" s="16">
        <v>0.1</v>
      </c>
      <c r="AW4" s="16">
        <v>0.1</v>
      </c>
      <c r="AX4" s="16">
        <v>0</v>
      </c>
      <c r="AY4" s="16">
        <v>0.13639999999999999</v>
      </c>
      <c r="AZ4" s="16">
        <v>0</v>
      </c>
      <c r="BA4" s="16">
        <v>0.05</v>
      </c>
      <c r="BB4" s="16"/>
      <c r="BC4" s="16">
        <v>4.8000000000000001E-2</v>
      </c>
      <c r="BD4" s="16"/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3</v>
      </c>
      <c r="BO4" s="16">
        <v>3</v>
      </c>
      <c r="BP4" s="16">
        <v>0</v>
      </c>
      <c r="BQ4" s="16">
        <v>3</v>
      </c>
      <c r="BR4" s="16">
        <v>6</v>
      </c>
      <c r="BS4" s="16">
        <v>3</v>
      </c>
      <c r="BT4" s="16">
        <v>0</v>
      </c>
      <c r="BU4" s="16">
        <v>0</v>
      </c>
      <c r="BV4" s="16">
        <v>2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8.3333333333333329E-2</v>
      </c>
      <c r="CC4" s="16">
        <v>7.6923076923076927E-2</v>
      </c>
      <c r="CD4" s="16">
        <v>6.6666666666666666E-2</v>
      </c>
      <c r="CE4" s="16">
        <v>4.5454545454545456E-2</v>
      </c>
      <c r="CF4" s="16">
        <v>6.25E-2</v>
      </c>
      <c r="CG4" s="16">
        <v>0.25</v>
      </c>
      <c r="CH4" s="16">
        <v>0</v>
      </c>
      <c r="CI4" s="16">
        <v>0.16666666666666666</v>
      </c>
      <c r="CJ4" s="17">
        <v>0.1111111111111111</v>
      </c>
      <c r="CK4" s="17">
        <v>4.1666666666666664E-2</v>
      </c>
      <c r="CL4" s="17">
        <v>0.14000000000000001</v>
      </c>
      <c r="CM4" s="17">
        <v>3.3333333333333333E-2</v>
      </c>
      <c r="CN4" s="17">
        <v>0.1</v>
      </c>
      <c r="CO4" s="17">
        <v>2.6315789473684209E-2</v>
      </c>
      <c r="CP4" s="17">
        <v>0</v>
      </c>
      <c r="CQ4" s="17">
        <v>0.1</v>
      </c>
      <c r="CR4" s="17">
        <f t="shared" si="0"/>
        <v>7.8918128654970762E-2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1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</row>
    <row r="5" spans="1:120" ht="14.25" customHeight="1" x14ac:dyDescent="0.3">
      <c r="A5" s="8">
        <v>44348</v>
      </c>
      <c r="B5" s="9" t="s">
        <v>161</v>
      </c>
      <c r="C5" s="9">
        <v>200</v>
      </c>
      <c r="D5" s="9" t="s">
        <v>266</v>
      </c>
      <c r="E5" s="9" t="s">
        <v>266</v>
      </c>
      <c r="F5" s="9" t="s">
        <v>268</v>
      </c>
      <c r="G5" s="9" t="s">
        <v>266</v>
      </c>
      <c r="H5" s="9" t="s">
        <v>266</v>
      </c>
      <c r="I5" s="9" t="s">
        <v>266</v>
      </c>
      <c r="J5" s="9" t="s">
        <v>268</v>
      </c>
      <c r="K5" s="9" t="s">
        <v>267</v>
      </c>
      <c r="L5" s="9" t="s">
        <v>266</v>
      </c>
      <c r="M5" s="9" t="s">
        <v>266</v>
      </c>
      <c r="N5" s="9" t="s">
        <v>266</v>
      </c>
      <c r="O5" s="9" t="s">
        <v>268</v>
      </c>
      <c r="P5" s="9" t="s">
        <v>267</v>
      </c>
      <c r="Q5" s="9" t="s">
        <v>266</v>
      </c>
      <c r="R5" s="9" t="s">
        <v>268</v>
      </c>
      <c r="S5" s="9" t="s">
        <v>268</v>
      </c>
      <c r="T5" s="9" t="s">
        <v>266</v>
      </c>
      <c r="U5" s="9" t="s">
        <v>266</v>
      </c>
      <c r="V5" s="9" t="s">
        <v>266</v>
      </c>
      <c r="W5" s="9" t="s">
        <v>268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10</v>
      </c>
      <c r="AO5" s="9">
        <v>13</v>
      </c>
      <c r="AP5" s="9">
        <v>5</v>
      </c>
      <c r="AQ5" s="9">
        <v>4</v>
      </c>
      <c r="AR5" s="9">
        <v>9</v>
      </c>
      <c r="AS5" s="9">
        <v>11</v>
      </c>
      <c r="AT5" s="9"/>
      <c r="AU5" s="9">
        <v>19</v>
      </c>
      <c r="AV5" s="9">
        <v>0.1</v>
      </c>
      <c r="AW5" s="9">
        <v>0.1</v>
      </c>
      <c r="AX5" s="9">
        <v>0</v>
      </c>
      <c r="AY5" s="9">
        <v>7.6899999999999996E-2</v>
      </c>
      <c r="AZ5" s="9">
        <v>0</v>
      </c>
      <c r="BA5" s="9">
        <v>0.08</v>
      </c>
      <c r="BB5" s="9"/>
      <c r="BC5" s="9">
        <v>9.7000000000000003E-2</v>
      </c>
      <c r="BD5" s="9"/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3</v>
      </c>
      <c r="BO5" s="9">
        <v>3</v>
      </c>
      <c r="BP5" s="9">
        <v>0</v>
      </c>
      <c r="BQ5" s="9">
        <v>3</v>
      </c>
      <c r="BR5" s="9">
        <v>9</v>
      </c>
      <c r="BS5" s="9">
        <v>4</v>
      </c>
      <c r="BT5" s="9">
        <v>0</v>
      </c>
      <c r="BU5" s="9">
        <v>0</v>
      </c>
      <c r="BV5" s="9">
        <v>2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8.3333333333333329E-2</v>
      </c>
      <c r="CC5" s="9">
        <v>7.6923076923076927E-2</v>
      </c>
      <c r="CD5" s="9">
        <v>6.6666666666666666E-2</v>
      </c>
      <c r="CE5" s="9">
        <v>0.05</v>
      </c>
      <c r="CF5" s="9">
        <v>6.25E-2</v>
      </c>
      <c r="CG5" s="9">
        <v>0.33333333333333331</v>
      </c>
      <c r="CH5" s="9">
        <v>0</v>
      </c>
      <c r="CI5" s="9">
        <v>0.16666666666666666</v>
      </c>
      <c r="CJ5" s="20">
        <v>0.1111111111111111</v>
      </c>
      <c r="CK5" s="20">
        <v>2.9411764705882353E-2</v>
      </c>
      <c r="CL5" s="20">
        <v>0.14000000000000001</v>
      </c>
      <c r="CM5" s="20">
        <v>0.04</v>
      </c>
      <c r="CN5" s="20">
        <v>0.1</v>
      </c>
      <c r="CO5" s="20">
        <v>3.5714285714285712E-2</v>
      </c>
      <c r="CP5" s="20">
        <v>0</v>
      </c>
      <c r="CQ5" s="20">
        <v>0.1</v>
      </c>
      <c r="CR5" s="20">
        <f t="shared" si="0"/>
        <v>7.9462451647325599E-2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1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</row>
    <row r="6" spans="1:120" ht="14.25" customHeight="1" x14ac:dyDescent="0.3">
      <c r="A6" s="3">
        <v>44531</v>
      </c>
      <c r="B6" s="1" t="s">
        <v>162</v>
      </c>
      <c r="C6" s="16">
        <v>250</v>
      </c>
      <c r="D6" s="16" t="s">
        <v>268</v>
      </c>
      <c r="E6" s="16" t="s">
        <v>268</v>
      </c>
      <c r="F6" s="16" t="s">
        <v>268</v>
      </c>
      <c r="G6" s="16" t="s">
        <v>268</v>
      </c>
      <c r="H6" s="16" t="s">
        <v>268</v>
      </c>
      <c r="I6" s="16" t="s">
        <v>268</v>
      </c>
      <c r="J6" s="16" t="s">
        <v>268</v>
      </c>
      <c r="K6" s="16" t="s">
        <v>267</v>
      </c>
      <c r="L6" s="16" t="s">
        <v>268</v>
      </c>
      <c r="M6" s="16" t="s">
        <v>268</v>
      </c>
      <c r="N6" s="16" t="s">
        <v>268</v>
      </c>
      <c r="O6" s="16" t="s">
        <v>268</v>
      </c>
      <c r="P6" s="16" t="s">
        <v>267</v>
      </c>
      <c r="Q6" s="16" t="s">
        <v>266</v>
      </c>
      <c r="R6" s="16" t="s">
        <v>268</v>
      </c>
      <c r="S6" s="16" t="s">
        <v>268</v>
      </c>
      <c r="T6" s="16" t="s">
        <v>268</v>
      </c>
      <c r="U6" s="16" t="s">
        <v>268</v>
      </c>
      <c r="V6" s="16" t="s">
        <v>268</v>
      </c>
      <c r="W6" s="16" t="s">
        <v>268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11</v>
      </c>
      <c r="AO6" s="16">
        <v>13</v>
      </c>
      <c r="AP6" s="16">
        <v>5</v>
      </c>
      <c r="AQ6" s="16">
        <v>4</v>
      </c>
      <c r="AR6" s="16">
        <v>9</v>
      </c>
      <c r="AS6" s="16">
        <v>11</v>
      </c>
      <c r="AT6" s="16"/>
      <c r="AU6" s="16">
        <v>19</v>
      </c>
      <c r="AV6" s="16">
        <v>0.1</v>
      </c>
      <c r="AW6" s="16">
        <v>0.04</v>
      </c>
      <c r="AX6" s="16">
        <v>0.04</v>
      </c>
      <c r="AY6" s="16">
        <v>3.6999999999999998E-2</v>
      </c>
      <c r="AZ6" s="16">
        <v>0.04</v>
      </c>
      <c r="BA6" s="16">
        <v>0.03</v>
      </c>
      <c r="BB6" s="16"/>
      <c r="BC6" s="16">
        <v>4.8000000000000001E-2</v>
      </c>
      <c r="BD6" s="16"/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10</v>
      </c>
      <c r="BM6" s="16">
        <v>10</v>
      </c>
      <c r="BN6" s="16">
        <v>1</v>
      </c>
      <c r="BO6" s="16">
        <v>5</v>
      </c>
      <c r="BP6" s="16">
        <v>3</v>
      </c>
      <c r="BQ6" s="16">
        <v>0</v>
      </c>
      <c r="BR6" s="16">
        <v>10</v>
      </c>
      <c r="BS6" s="16">
        <v>4</v>
      </c>
      <c r="BT6" s="16">
        <v>0</v>
      </c>
      <c r="BU6" s="16">
        <v>0</v>
      </c>
      <c r="BV6" s="16">
        <v>3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7.1428571428571425E-2</v>
      </c>
      <c r="CC6" s="16">
        <v>8.3333333333333329E-2</v>
      </c>
      <c r="CD6" s="16">
        <v>5.5555555555555552E-2</v>
      </c>
      <c r="CE6" s="16">
        <v>4.7619047619047616E-2</v>
      </c>
      <c r="CF6" s="16">
        <v>6.25E-2</v>
      </c>
      <c r="CG6" s="16">
        <v>0.25</v>
      </c>
      <c r="CH6" s="16">
        <v>0</v>
      </c>
      <c r="CI6" s="16">
        <v>9.0909090909090912E-2</v>
      </c>
      <c r="CJ6" s="17">
        <v>7.6923076923076927E-2</v>
      </c>
      <c r="CK6" s="17">
        <v>3.3333333333333333E-2</v>
      </c>
      <c r="CL6" s="17">
        <v>0.14000000000000001</v>
      </c>
      <c r="CM6" s="17">
        <v>3.8461538461538464E-2</v>
      </c>
      <c r="CN6" s="17">
        <v>0.1</v>
      </c>
      <c r="CO6" s="17">
        <v>2.5000000000000001E-2</v>
      </c>
      <c r="CP6" s="17">
        <v>0</v>
      </c>
      <c r="CQ6" s="17">
        <v>0.05</v>
      </c>
      <c r="CR6" s="17">
        <f t="shared" si="0"/>
        <v>6.6245421245421252E-2</v>
      </c>
      <c r="CS6" s="16">
        <v>0</v>
      </c>
      <c r="CT6" s="16">
        <v>0</v>
      </c>
      <c r="CU6" s="16">
        <v>0</v>
      </c>
      <c r="CV6" s="16">
        <v>0</v>
      </c>
      <c r="CW6" s="16">
        <v>2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1</v>
      </c>
      <c r="DD6" s="16">
        <v>1</v>
      </c>
      <c r="DE6" s="16">
        <v>1</v>
      </c>
      <c r="DF6" s="16">
        <v>2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</row>
    <row r="7" spans="1:120" ht="14.25" customHeight="1" x14ac:dyDescent="0.3">
      <c r="A7" s="6">
        <v>44713</v>
      </c>
      <c r="B7" s="5" t="s">
        <v>163</v>
      </c>
      <c r="C7" s="5">
        <v>250</v>
      </c>
      <c r="D7" s="5" t="s">
        <v>268</v>
      </c>
      <c r="E7" s="5" t="s">
        <v>268</v>
      </c>
      <c r="F7" s="5" t="s">
        <v>268</v>
      </c>
      <c r="G7" s="5" t="s">
        <v>268</v>
      </c>
      <c r="H7" s="5" t="s">
        <v>268</v>
      </c>
      <c r="I7" s="5" t="s">
        <v>268</v>
      </c>
      <c r="J7" s="5" t="s">
        <v>268</v>
      </c>
      <c r="K7" s="5" t="s">
        <v>267</v>
      </c>
      <c r="L7" s="5" t="s">
        <v>268</v>
      </c>
      <c r="M7" s="5" t="s">
        <v>268</v>
      </c>
      <c r="N7" s="5" t="s">
        <v>268</v>
      </c>
      <c r="O7" s="5" t="s">
        <v>268</v>
      </c>
      <c r="P7" s="5" t="s">
        <v>267</v>
      </c>
      <c r="Q7" s="5" t="s">
        <v>268</v>
      </c>
      <c r="R7" s="5" t="s">
        <v>268</v>
      </c>
      <c r="S7" s="5" t="s">
        <v>268</v>
      </c>
      <c r="T7" s="5" t="s">
        <v>268</v>
      </c>
      <c r="U7" s="5" t="s">
        <v>268</v>
      </c>
      <c r="V7" s="5" t="s">
        <v>268</v>
      </c>
      <c r="W7" s="5" t="s">
        <v>268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11</v>
      </c>
      <c r="AO7" s="5">
        <v>16</v>
      </c>
      <c r="AP7" s="5">
        <v>5</v>
      </c>
      <c r="AQ7" s="5">
        <v>4</v>
      </c>
      <c r="AR7" s="5">
        <v>9</v>
      </c>
      <c r="AS7" s="5">
        <v>12</v>
      </c>
      <c r="AT7" s="5"/>
      <c r="AU7" s="5">
        <v>20</v>
      </c>
      <c r="AV7" s="5">
        <v>0.125</v>
      </c>
      <c r="AW7" s="5">
        <v>0.16</v>
      </c>
      <c r="AX7" s="5">
        <v>0.08</v>
      </c>
      <c r="AY7" s="5">
        <v>7.3999999999999996E-2</v>
      </c>
      <c r="AZ7" s="5">
        <v>0.08</v>
      </c>
      <c r="BA7" s="5">
        <v>0.05</v>
      </c>
      <c r="BB7" s="5"/>
      <c r="BC7" s="5">
        <v>4.8000000000000001E-2</v>
      </c>
      <c r="BD7" s="5"/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10</v>
      </c>
      <c r="BM7" s="5">
        <v>10</v>
      </c>
      <c r="BN7" s="5">
        <v>1</v>
      </c>
      <c r="BO7" s="5">
        <v>5</v>
      </c>
      <c r="BP7" s="5">
        <v>10</v>
      </c>
      <c r="BQ7" s="5">
        <v>10</v>
      </c>
      <c r="BR7" s="5">
        <v>11</v>
      </c>
      <c r="BS7" s="5">
        <v>4</v>
      </c>
      <c r="BT7" s="5">
        <v>0</v>
      </c>
      <c r="BU7" s="5">
        <v>0</v>
      </c>
      <c r="BV7" s="5">
        <v>3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7.1428571428571425E-2</v>
      </c>
      <c r="CC7" s="5">
        <v>6.6666666666666666E-2</v>
      </c>
      <c r="CD7" s="5">
        <v>5.5555555555555552E-2</v>
      </c>
      <c r="CE7" s="5">
        <v>4.7619047619047616E-2</v>
      </c>
      <c r="CF7" s="5">
        <v>6.25E-2</v>
      </c>
      <c r="CG7" s="5">
        <v>0.2</v>
      </c>
      <c r="CH7" s="5">
        <v>0</v>
      </c>
      <c r="CI7" s="5">
        <v>0.1</v>
      </c>
      <c r="CJ7" s="19">
        <v>7.6923076923076927E-2</v>
      </c>
      <c r="CK7" s="19">
        <v>2.1276595744680851E-2</v>
      </c>
      <c r="CL7" s="19">
        <v>0.14000000000000001</v>
      </c>
      <c r="CM7" s="19">
        <v>3.8461538461538464E-2</v>
      </c>
      <c r="CN7" s="19">
        <v>0.1</v>
      </c>
      <c r="CO7" s="19">
        <v>2.7777777777777776E-2</v>
      </c>
      <c r="CP7" s="19">
        <v>0</v>
      </c>
      <c r="CQ7" s="19">
        <v>0.05</v>
      </c>
      <c r="CR7" s="19">
        <f t="shared" si="0"/>
        <v>6.4919855558153425E-2</v>
      </c>
      <c r="CS7" s="5">
        <v>0</v>
      </c>
      <c r="CT7" s="5">
        <v>1</v>
      </c>
      <c r="CU7" s="5">
        <v>2</v>
      </c>
      <c r="CV7" s="5">
        <v>0</v>
      </c>
      <c r="CW7" s="5">
        <v>3</v>
      </c>
      <c r="CX7" s="5">
        <v>0</v>
      </c>
      <c r="CY7" s="5">
        <v>0</v>
      </c>
      <c r="CZ7" s="5">
        <v>0</v>
      </c>
      <c r="DA7" s="5">
        <v>2</v>
      </c>
      <c r="DB7" s="5">
        <v>2</v>
      </c>
      <c r="DC7" s="5">
        <v>1</v>
      </c>
      <c r="DD7" s="5">
        <v>1</v>
      </c>
      <c r="DE7" s="5">
        <v>1</v>
      </c>
      <c r="DF7" s="5">
        <v>2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</row>
    <row r="8" spans="1:120" ht="14.25" customHeight="1" x14ac:dyDescent="0.3">
      <c r="A8" s="3">
        <v>44896</v>
      </c>
      <c r="B8" s="11" t="s">
        <v>164</v>
      </c>
      <c r="C8" s="16">
        <v>250</v>
      </c>
      <c r="D8" s="16" t="s">
        <v>268</v>
      </c>
      <c r="E8" s="16" t="s">
        <v>268</v>
      </c>
      <c r="F8" s="16" t="s">
        <v>268</v>
      </c>
      <c r="G8" s="16" t="s">
        <v>268</v>
      </c>
      <c r="H8" s="16" t="s">
        <v>268</v>
      </c>
      <c r="I8" s="16" t="s">
        <v>268</v>
      </c>
      <c r="J8" s="16" t="s">
        <v>267</v>
      </c>
      <c r="K8" s="16" t="s">
        <v>270</v>
      </c>
      <c r="L8" s="16" t="s">
        <v>268</v>
      </c>
      <c r="M8" s="16" t="s">
        <v>268</v>
      </c>
      <c r="N8" s="16" t="s">
        <v>268</v>
      </c>
      <c r="O8" s="16" t="s">
        <v>268</v>
      </c>
      <c r="P8" s="16" t="s">
        <v>267</v>
      </c>
      <c r="Q8" s="16" t="s">
        <v>268</v>
      </c>
      <c r="R8" s="16" t="s">
        <v>268</v>
      </c>
      <c r="S8" s="16" t="s">
        <v>268</v>
      </c>
      <c r="T8" s="16" t="s">
        <v>268</v>
      </c>
      <c r="U8" s="16" t="s">
        <v>268</v>
      </c>
      <c r="V8" s="16" t="s">
        <v>268</v>
      </c>
      <c r="W8" s="16" t="s">
        <v>268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1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15</v>
      </c>
      <c r="AO8" s="16">
        <v>16</v>
      </c>
      <c r="AP8" s="16">
        <v>6</v>
      </c>
      <c r="AQ8" s="16">
        <v>4</v>
      </c>
      <c r="AR8" s="16">
        <v>11</v>
      </c>
      <c r="AS8" s="16">
        <v>13</v>
      </c>
      <c r="AT8" s="16"/>
      <c r="AU8" s="16">
        <v>20</v>
      </c>
      <c r="AV8" s="16">
        <v>0.125</v>
      </c>
      <c r="AW8" s="16">
        <v>0.15</v>
      </c>
      <c r="AX8" s="16">
        <v>0.04</v>
      </c>
      <c r="AY8" s="16">
        <v>7.3999999999999996E-2</v>
      </c>
      <c r="AZ8" s="16">
        <v>0.08</v>
      </c>
      <c r="BA8" s="16">
        <v>0.08</v>
      </c>
      <c r="BB8" s="16"/>
      <c r="BC8" s="16">
        <v>4.8000000000000001E-2</v>
      </c>
      <c r="BD8" s="16"/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15</v>
      </c>
      <c r="BM8" s="16">
        <v>15</v>
      </c>
      <c r="BN8" s="16">
        <v>0</v>
      </c>
      <c r="BO8" s="16">
        <v>0</v>
      </c>
      <c r="BP8" s="16">
        <v>10</v>
      </c>
      <c r="BQ8" s="16">
        <v>10</v>
      </c>
      <c r="BR8" s="16">
        <v>11</v>
      </c>
      <c r="BS8" s="16">
        <v>4</v>
      </c>
      <c r="BT8" s="16">
        <v>1</v>
      </c>
      <c r="BU8" s="16">
        <v>1</v>
      </c>
      <c r="BV8" s="16">
        <v>9</v>
      </c>
      <c r="BW8" s="16">
        <v>9</v>
      </c>
      <c r="BX8" s="16">
        <v>0</v>
      </c>
      <c r="BY8" s="16">
        <v>0</v>
      </c>
      <c r="BZ8" s="16">
        <v>0</v>
      </c>
      <c r="CA8" s="16">
        <v>0</v>
      </c>
      <c r="CB8" s="16">
        <v>6.6666666666666666E-2</v>
      </c>
      <c r="CC8" s="16">
        <v>6.6666666666666666E-2</v>
      </c>
      <c r="CD8" s="16">
        <v>4.7619047619047616E-2</v>
      </c>
      <c r="CE8" s="16">
        <v>4.7619047619047616E-2</v>
      </c>
      <c r="CF8" s="16">
        <v>6.25E-2</v>
      </c>
      <c r="CG8" s="16">
        <v>0.14285714285714285</v>
      </c>
      <c r="CH8" s="16">
        <v>0</v>
      </c>
      <c r="CI8" s="16">
        <v>6.25E-2</v>
      </c>
      <c r="CJ8" s="17">
        <v>0.04</v>
      </c>
      <c r="CK8" s="17">
        <v>2.7777777777777776E-2</v>
      </c>
      <c r="CL8" s="17">
        <v>0.14000000000000001</v>
      </c>
      <c r="CM8" s="17">
        <v>0.02</v>
      </c>
      <c r="CN8" s="17">
        <v>0.1</v>
      </c>
      <c r="CO8" s="17">
        <v>3.3333333333333333E-2</v>
      </c>
      <c r="CP8" s="17">
        <v>0</v>
      </c>
      <c r="CQ8" s="17">
        <v>0.03</v>
      </c>
      <c r="CR8" s="17">
        <f t="shared" si="0"/>
        <v>5.5873015873015873E-2</v>
      </c>
      <c r="CS8" s="16">
        <v>2</v>
      </c>
      <c r="CT8" s="16">
        <v>1</v>
      </c>
      <c r="CU8" s="16">
        <v>2</v>
      </c>
      <c r="CV8" s="16">
        <v>2</v>
      </c>
      <c r="CW8" s="16">
        <v>3</v>
      </c>
      <c r="CX8" s="16">
        <v>1</v>
      </c>
      <c r="CY8" s="16">
        <v>0</v>
      </c>
      <c r="CZ8" s="16">
        <v>0</v>
      </c>
      <c r="DA8" s="16">
        <v>2</v>
      </c>
      <c r="DB8" s="16">
        <v>2</v>
      </c>
      <c r="DC8" s="16">
        <v>1</v>
      </c>
      <c r="DD8" s="16">
        <v>2</v>
      </c>
      <c r="DE8" s="16">
        <v>1</v>
      </c>
      <c r="DF8" s="16">
        <v>3</v>
      </c>
      <c r="DG8" s="16">
        <v>0</v>
      </c>
      <c r="DH8" s="16">
        <v>0</v>
      </c>
      <c r="DI8" s="16">
        <v>4.0000000000000001E-3</v>
      </c>
      <c r="DJ8" s="16">
        <v>0</v>
      </c>
      <c r="DK8" s="16">
        <v>5.0000000000000001E-3</v>
      </c>
      <c r="DL8" s="16">
        <v>1E-3</v>
      </c>
      <c r="DM8" s="16">
        <v>0.04</v>
      </c>
      <c r="DN8" s="16">
        <v>3.0000000000000001E-3</v>
      </c>
      <c r="DO8" s="16">
        <v>0</v>
      </c>
      <c r="DP8" s="16">
        <v>0</v>
      </c>
    </row>
    <row r="9" spans="1:120" ht="14.25" customHeight="1" x14ac:dyDescent="0.3">
      <c r="A9" s="6">
        <v>45078</v>
      </c>
      <c r="B9" s="5" t="s">
        <v>165</v>
      </c>
      <c r="C9" s="5">
        <v>250</v>
      </c>
      <c r="D9" s="5" t="s">
        <v>268</v>
      </c>
      <c r="E9" s="5" t="s">
        <v>268</v>
      </c>
      <c r="F9" s="5" t="s">
        <v>268</v>
      </c>
      <c r="G9" s="5" t="s">
        <v>268</v>
      </c>
      <c r="H9" s="5" t="s">
        <v>268</v>
      </c>
      <c r="I9" s="5" t="s">
        <v>268</v>
      </c>
      <c r="J9" s="5" t="s">
        <v>267</v>
      </c>
      <c r="K9" s="5" t="s">
        <v>270</v>
      </c>
      <c r="L9" s="5" t="s">
        <v>268</v>
      </c>
      <c r="M9" s="5" t="s">
        <v>268</v>
      </c>
      <c r="N9" s="5" t="s">
        <v>268</v>
      </c>
      <c r="O9" s="5" t="s">
        <v>268</v>
      </c>
      <c r="P9" s="5" t="s">
        <v>267</v>
      </c>
      <c r="Q9" s="5" t="s">
        <v>268</v>
      </c>
      <c r="R9" s="5" t="s">
        <v>268</v>
      </c>
      <c r="S9" s="5" t="s">
        <v>268</v>
      </c>
      <c r="T9" s="5" t="s">
        <v>268</v>
      </c>
      <c r="U9" s="5" t="s">
        <v>268</v>
      </c>
      <c r="V9" s="5" t="s">
        <v>268</v>
      </c>
      <c r="W9" s="5" t="s">
        <v>268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0</v>
      </c>
      <c r="AJ9" s="5">
        <v>1</v>
      </c>
      <c r="AK9" s="5">
        <v>0</v>
      </c>
      <c r="AL9" s="5">
        <v>0</v>
      </c>
      <c r="AM9" s="5">
        <v>0</v>
      </c>
      <c r="AN9" s="5">
        <v>15</v>
      </c>
      <c r="AO9" s="5">
        <v>16</v>
      </c>
      <c r="AP9" s="5">
        <v>6</v>
      </c>
      <c r="AQ9" s="5">
        <v>4</v>
      </c>
      <c r="AR9" s="5">
        <v>11</v>
      </c>
      <c r="AS9" s="5">
        <v>13</v>
      </c>
      <c r="AT9" s="5"/>
      <c r="AU9" s="5">
        <v>20</v>
      </c>
      <c r="AV9" s="5">
        <v>0.125</v>
      </c>
      <c r="AW9" s="5">
        <v>0.15</v>
      </c>
      <c r="AX9" s="5">
        <v>0.08</v>
      </c>
      <c r="AY9" s="5">
        <v>7.3999999999999996E-2</v>
      </c>
      <c r="AZ9" s="5">
        <v>0.08</v>
      </c>
      <c r="BA9" s="5">
        <v>0.08</v>
      </c>
      <c r="BB9" s="5"/>
      <c r="BC9" s="5">
        <v>4.8000000000000001E-2</v>
      </c>
      <c r="BD9" s="5"/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15</v>
      </c>
      <c r="BM9" s="5">
        <v>15</v>
      </c>
      <c r="BN9" s="5">
        <v>0</v>
      </c>
      <c r="BO9" s="5">
        <v>0</v>
      </c>
      <c r="BP9" s="5">
        <v>10</v>
      </c>
      <c r="BQ9" s="5">
        <v>10</v>
      </c>
      <c r="BR9" s="5">
        <v>15</v>
      </c>
      <c r="BS9" s="5">
        <v>6</v>
      </c>
      <c r="BT9" s="5">
        <v>1</v>
      </c>
      <c r="BU9" s="5">
        <v>1</v>
      </c>
      <c r="BV9" s="5">
        <v>9</v>
      </c>
      <c r="BW9" s="5">
        <v>9</v>
      </c>
      <c r="BX9" s="5">
        <v>0</v>
      </c>
      <c r="BY9" s="5">
        <v>0</v>
      </c>
      <c r="BZ9" s="5">
        <v>0</v>
      </c>
      <c r="CA9" s="5">
        <v>0</v>
      </c>
      <c r="CB9" s="5">
        <v>6.6666666666666666E-2</v>
      </c>
      <c r="CC9" s="5">
        <v>6.6666666666666666E-2</v>
      </c>
      <c r="CD9" s="5">
        <v>4.5454545454545456E-2</v>
      </c>
      <c r="CE9" s="5">
        <v>4.5454545454545456E-2</v>
      </c>
      <c r="CF9" s="5">
        <v>6.25E-2</v>
      </c>
      <c r="CG9" s="5">
        <v>0.125</v>
      </c>
      <c r="CH9" s="5">
        <v>0</v>
      </c>
      <c r="CI9" s="5">
        <v>6.25E-2</v>
      </c>
      <c r="CJ9" s="19">
        <v>0.04</v>
      </c>
      <c r="CK9" s="19">
        <v>3.3333333333333333E-2</v>
      </c>
      <c r="CL9" s="19">
        <v>0.14000000000000001</v>
      </c>
      <c r="CM9" s="19">
        <v>0.02</v>
      </c>
      <c r="CN9" s="19">
        <v>0.1</v>
      </c>
      <c r="CO9" s="19">
        <v>3.3333333333333333E-2</v>
      </c>
      <c r="CP9" s="19">
        <v>0</v>
      </c>
      <c r="CQ9" s="19">
        <v>0.03</v>
      </c>
      <c r="CR9" s="19">
        <f t="shared" si="0"/>
        <v>5.6666666666666664E-2</v>
      </c>
      <c r="CS9" s="5">
        <v>2</v>
      </c>
      <c r="CT9" s="5">
        <v>1</v>
      </c>
      <c r="CU9" s="5">
        <v>2</v>
      </c>
      <c r="CV9" s="5">
        <v>2</v>
      </c>
      <c r="CW9" s="5">
        <v>3</v>
      </c>
      <c r="CX9" s="5">
        <v>1</v>
      </c>
      <c r="CY9" s="5">
        <v>0</v>
      </c>
      <c r="CZ9" s="5">
        <v>1</v>
      </c>
      <c r="DA9" s="5">
        <v>2</v>
      </c>
      <c r="DB9" s="5">
        <v>2</v>
      </c>
      <c r="DC9" s="5">
        <v>1</v>
      </c>
      <c r="DD9" s="5">
        <v>2</v>
      </c>
      <c r="DE9" s="5">
        <v>1</v>
      </c>
      <c r="DF9" s="5">
        <v>3</v>
      </c>
      <c r="DG9" s="5">
        <v>0</v>
      </c>
      <c r="DH9" s="5">
        <v>4</v>
      </c>
      <c r="DI9" s="5">
        <v>4.0000000000000001E-3</v>
      </c>
      <c r="DJ9" s="5">
        <v>0</v>
      </c>
      <c r="DK9" s="5">
        <v>5.0000000000000001E-3</v>
      </c>
      <c r="DL9" s="5">
        <v>1E-3</v>
      </c>
      <c r="DM9" s="5">
        <v>0.04</v>
      </c>
      <c r="DN9" s="5">
        <v>3.0000000000000001E-3</v>
      </c>
      <c r="DO9" s="5">
        <v>0</v>
      </c>
      <c r="DP9" s="5">
        <v>0</v>
      </c>
    </row>
    <row r="10" spans="1:120" ht="14.25" customHeight="1" x14ac:dyDescent="0.3">
      <c r="A10" s="3">
        <v>45261</v>
      </c>
      <c r="B10" s="1" t="s">
        <v>166</v>
      </c>
      <c r="C10" s="16">
        <v>330</v>
      </c>
      <c r="D10" s="16" t="s">
        <v>267</v>
      </c>
      <c r="E10" s="16" t="s">
        <v>267</v>
      </c>
      <c r="F10" s="16" t="s">
        <v>267</v>
      </c>
      <c r="G10" s="16" t="s">
        <v>268</v>
      </c>
      <c r="H10" s="16" t="s">
        <v>268</v>
      </c>
      <c r="I10" s="16" t="s">
        <v>268</v>
      </c>
      <c r="J10" s="16" t="s">
        <v>267</v>
      </c>
      <c r="K10" s="16" t="s">
        <v>270</v>
      </c>
      <c r="L10" s="16" t="s">
        <v>268</v>
      </c>
      <c r="M10" s="16" t="s">
        <v>268</v>
      </c>
      <c r="N10" s="16" t="s">
        <v>268</v>
      </c>
      <c r="O10" s="16" t="s">
        <v>268</v>
      </c>
      <c r="P10" s="16" t="s">
        <v>267</v>
      </c>
      <c r="Q10" s="16" t="s">
        <v>268</v>
      </c>
      <c r="R10" s="16" t="s">
        <v>268</v>
      </c>
      <c r="S10" s="16" t="s">
        <v>268</v>
      </c>
      <c r="T10" s="16" t="s">
        <v>267</v>
      </c>
      <c r="U10" s="16" t="s">
        <v>267</v>
      </c>
      <c r="V10" s="16" t="s">
        <v>267</v>
      </c>
      <c r="W10" s="16" t="s">
        <v>267</v>
      </c>
      <c r="X10" s="16">
        <v>0</v>
      </c>
      <c r="Y10" s="16">
        <v>0</v>
      </c>
      <c r="Z10" s="16">
        <v>0</v>
      </c>
      <c r="AA10" s="16">
        <v>0</v>
      </c>
      <c r="AB10" s="16">
        <v>1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1</v>
      </c>
      <c r="AI10" s="16">
        <v>0</v>
      </c>
      <c r="AJ10" s="16">
        <v>1</v>
      </c>
      <c r="AK10" s="16">
        <v>0</v>
      </c>
      <c r="AL10" s="16">
        <v>0</v>
      </c>
      <c r="AM10" s="16">
        <v>0</v>
      </c>
      <c r="AN10" s="16">
        <v>15</v>
      </c>
      <c r="AO10" s="16">
        <v>16</v>
      </c>
      <c r="AP10" s="16">
        <v>6</v>
      </c>
      <c r="AQ10" s="16">
        <v>5</v>
      </c>
      <c r="AR10" s="16">
        <v>12</v>
      </c>
      <c r="AS10" s="16">
        <v>15</v>
      </c>
      <c r="AT10" s="16"/>
      <c r="AU10" s="16">
        <v>20</v>
      </c>
      <c r="AV10" s="16">
        <v>0.125</v>
      </c>
      <c r="AW10" s="16">
        <v>0.15</v>
      </c>
      <c r="AX10" s="16">
        <v>0.08</v>
      </c>
      <c r="AY10" s="16">
        <v>7.3999999999999996E-2</v>
      </c>
      <c r="AZ10" s="16">
        <v>0.08</v>
      </c>
      <c r="BA10" s="16">
        <v>0.08</v>
      </c>
      <c r="BB10" s="16"/>
      <c r="BC10" s="16">
        <v>4.8000000000000001E-2</v>
      </c>
      <c r="BD10" s="16"/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20</v>
      </c>
      <c r="BM10" s="16">
        <v>20</v>
      </c>
      <c r="BN10" s="16">
        <v>0</v>
      </c>
      <c r="BO10" s="16">
        <v>0</v>
      </c>
      <c r="BP10" s="16">
        <v>10</v>
      </c>
      <c r="BQ10" s="16">
        <v>10</v>
      </c>
      <c r="BR10" s="16">
        <v>15</v>
      </c>
      <c r="BS10" s="16">
        <v>6</v>
      </c>
      <c r="BT10" s="16">
        <v>2</v>
      </c>
      <c r="BU10" s="16">
        <v>2</v>
      </c>
      <c r="BV10" s="16">
        <v>9</v>
      </c>
      <c r="BW10" s="16">
        <v>9</v>
      </c>
      <c r="BX10" s="16">
        <v>0</v>
      </c>
      <c r="BY10" s="16">
        <v>0</v>
      </c>
      <c r="BZ10" s="16">
        <v>0</v>
      </c>
      <c r="CA10" s="16">
        <v>0</v>
      </c>
      <c r="CB10" s="16">
        <v>0.05</v>
      </c>
      <c r="CC10" s="16">
        <v>6.6666666666666666E-2</v>
      </c>
      <c r="CD10" s="16">
        <v>4.5454545454545456E-2</v>
      </c>
      <c r="CE10" s="16">
        <v>4.5454545454545456E-2</v>
      </c>
      <c r="CF10" s="16">
        <v>6.25E-2</v>
      </c>
      <c r="CG10" s="16">
        <v>0.1</v>
      </c>
      <c r="CH10" s="16">
        <v>0</v>
      </c>
      <c r="CI10" s="16">
        <v>4.5454545454545456E-2</v>
      </c>
      <c r="CJ10" s="17">
        <v>3.3333333333333333E-2</v>
      </c>
      <c r="CK10" s="17">
        <v>3.3333333333333333E-2</v>
      </c>
      <c r="CL10" s="17">
        <v>0.14000000000000001</v>
      </c>
      <c r="CM10" s="17">
        <v>0.02</v>
      </c>
      <c r="CN10" s="17">
        <v>0.1</v>
      </c>
      <c r="CO10" s="17">
        <v>3.3333333333333333E-2</v>
      </c>
      <c r="CP10" s="17">
        <v>0</v>
      </c>
      <c r="CQ10" s="17">
        <v>0.02</v>
      </c>
      <c r="CR10" s="17">
        <f t="shared" si="0"/>
        <v>5.4285714285714284E-2</v>
      </c>
      <c r="CS10" s="16">
        <v>2</v>
      </c>
      <c r="CT10" s="16">
        <v>1</v>
      </c>
      <c r="CU10" s="16">
        <v>3</v>
      </c>
      <c r="CV10" s="16">
        <v>3</v>
      </c>
      <c r="CW10" s="16">
        <v>4</v>
      </c>
      <c r="CX10" s="16">
        <v>2</v>
      </c>
      <c r="CY10" s="16">
        <v>0</v>
      </c>
      <c r="CZ10" s="16">
        <v>1</v>
      </c>
      <c r="DA10" s="16">
        <v>2</v>
      </c>
      <c r="DB10" s="16">
        <v>2</v>
      </c>
      <c r="DC10" s="16">
        <v>1</v>
      </c>
      <c r="DD10" s="16">
        <v>2</v>
      </c>
      <c r="DE10" s="16">
        <v>1</v>
      </c>
      <c r="DF10" s="16">
        <v>3</v>
      </c>
      <c r="DG10" s="16">
        <v>0</v>
      </c>
      <c r="DH10" s="16">
        <v>4</v>
      </c>
      <c r="DI10" s="16">
        <v>4.0000000000000001E-3</v>
      </c>
      <c r="DJ10" s="16">
        <v>3.0000000000000001E-3</v>
      </c>
      <c r="DK10" s="16">
        <v>5.0000000000000001E-3</v>
      </c>
      <c r="DL10" s="16">
        <v>1E-3</v>
      </c>
      <c r="DM10" s="16">
        <v>0.08</v>
      </c>
      <c r="DN10" s="16">
        <v>4.0000000000000001E-3</v>
      </c>
      <c r="DO10" s="16">
        <v>0</v>
      </c>
      <c r="DP10" s="16">
        <v>0.01</v>
      </c>
    </row>
    <row r="11" spans="1:120" ht="14.25" customHeight="1" x14ac:dyDescent="0.3">
      <c r="A11" s="6">
        <v>45444</v>
      </c>
      <c r="B11" s="5" t="s">
        <v>167</v>
      </c>
      <c r="C11" s="5">
        <v>330</v>
      </c>
      <c r="D11" s="5" t="s">
        <v>267</v>
      </c>
      <c r="E11" s="5" t="s">
        <v>267</v>
      </c>
      <c r="F11" s="5" t="s">
        <v>267</v>
      </c>
      <c r="G11" s="5" t="s">
        <v>268</v>
      </c>
      <c r="H11" s="5" t="s">
        <v>268</v>
      </c>
      <c r="I11" s="5" t="s">
        <v>268</v>
      </c>
      <c r="J11" s="5" t="s">
        <v>267</v>
      </c>
      <c r="K11" s="5" t="s">
        <v>270</v>
      </c>
      <c r="L11" s="5" t="s">
        <v>268</v>
      </c>
      <c r="M11" s="5" t="s">
        <v>268</v>
      </c>
      <c r="N11" s="5" t="s">
        <v>268</v>
      </c>
      <c r="O11" s="5" t="s">
        <v>268</v>
      </c>
      <c r="P11" s="5" t="s">
        <v>267</v>
      </c>
      <c r="Q11" s="5" t="s">
        <v>268</v>
      </c>
      <c r="R11" s="5" t="s">
        <v>268</v>
      </c>
      <c r="S11" s="5" t="s">
        <v>268</v>
      </c>
      <c r="T11" s="5" t="s">
        <v>267</v>
      </c>
      <c r="U11" s="5" t="s">
        <v>267</v>
      </c>
      <c r="V11" s="5" t="s">
        <v>267</v>
      </c>
      <c r="W11" s="5" t="s">
        <v>267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1</v>
      </c>
      <c r="AI11" s="5">
        <v>0</v>
      </c>
      <c r="AJ11" s="5">
        <v>1</v>
      </c>
      <c r="AK11" s="5">
        <v>0</v>
      </c>
      <c r="AL11" s="5">
        <v>0</v>
      </c>
      <c r="AM11" s="5">
        <v>0</v>
      </c>
      <c r="AN11" s="5">
        <v>15</v>
      </c>
      <c r="AO11" s="5">
        <v>18</v>
      </c>
      <c r="AP11" s="5">
        <v>6</v>
      </c>
      <c r="AQ11" s="5">
        <v>5</v>
      </c>
      <c r="AR11" s="5">
        <v>12</v>
      </c>
      <c r="AS11" s="5">
        <v>15</v>
      </c>
      <c r="AT11" s="5"/>
      <c r="AU11" s="5">
        <v>20</v>
      </c>
      <c r="AV11" s="5">
        <v>0.125</v>
      </c>
      <c r="AW11" s="5">
        <v>0.15</v>
      </c>
      <c r="AX11" s="5">
        <v>0.08</v>
      </c>
      <c r="AY11" s="5">
        <v>7.3999999999999996E-2</v>
      </c>
      <c r="AZ11" s="5">
        <v>0.08</v>
      </c>
      <c r="BA11" s="5">
        <v>0.1</v>
      </c>
      <c r="BB11" s="5"/>
      <c r="BC11" s="5">
        <v>4.8000000000000001E-2</v>
      </c>
      <c r="BD11" s="5"/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20</v>
      </c>
      <c r="BM11" s="5">
        <v>20</v>
      </c>
      <c r="BN11" s="5">
        <v>0</v>
      </c>
      <c r="BO11" s="5">
        <v>0</v>
      </c>
      <c r="BP11" s="5">
        <v>10</v>
      </c>
      <c r="BQ11" s="5">
        <v>10</v>
      </c>
      <c r="BR11" s="5">
        <v>15</v>
      </c>
      <c r="BS11" s="5">
        <v>6</v>
      </c>
      <c r="BT11" s="5">
        <v>2</v>
      </c>
      <c r="BU11" s="5">
        <v>2</v>
      </c>
      <c r="BV11" s="5">
        <v>9</v>
      </c>
      <c r="BW11" s="5">
        <v>9</v>
      </c>
      <c r="BX11" s="5">
        <v>0</v>
      </c>
      <c r="BY11" s="5">
        <v>0</v>
      </c>
      <c r="BZ11" s="5">
        <v>0</v>
      </c>
      <c r="CA11" s="5">
        <v>0</v>
      </c>
      <c r="CB11" s="5">
        <v>0.05</v>
      </c>
      <c r="CC11" s="5">
        <v>0.05</v>
      </c>
      <c r="CD11" s="5">
        <v>4.5454545454545456E-2</v>
      </c>
      <c r="CE11" s="5">
        <v>0.05</v>
      </c>
      <c r="CF11" s="5">
        <v>6.25E-2</v>
      </c>
      <c r="CG11" s="5">
        <v>6.6666666666666666E-2</v>
      </c>
      <c r="CH11" s="5">
        <v>0</v>
      </c>
      <c r="CI11" s="5">
        <v>4.5454545454545456E-2</v>
      </c>
      <c r="CJ11" s="19">
        <v>3.3333333333333333E-2</v>
      </c>
      <c r="CK11" s="19">
        <v>0.04</v>
      </c>
      <c r="CL11" s="19">
        <v>0.14000000000000001</v>
      </c>
      <c r="CM11" s="19">
        <v>0.02</v>
      </c>
      <c r="CN11" s="19">
        <v>0.1</v>
      </c>
      <c r="CO11" s="19">
        <v>0.04</v>
      </c>
      <c r="CP11" s="19">
        <v>0</v>
      </c>
      <c r="CQ11" s="19">
        <v>0.02</v>
      </c>
      <c r="CR11" s="19">
        <f t="shared" si="0"/>
        <v>5.6190476190476187E-2</v>
      </c>
      <c r="CS11" s="5">
        <v>2</v>
      </c>
      <c r="CT11" s="5">
        <v>1</v>
      </c>
      <c r="CU11" s="5">
        <v>3</v>
      </c>
      <c r="CV11" s="5">
        <v>3</v>
      </c>
      <c r="CW11" s="5">
        <v>4</v>
      </c>
      <c r="CX11" s="5">
        <v>2</v>
      </c>
      <c r="CY11" s="5">
        <v>0</v>
      </c>
      <c r="CZ11" s="5">
        <v>1</v>
      </c>
      <c r="DA11" s="5">
        <v>2</v>
      </c>
      <c r="DB11" s="5">
        <v>2</v>
      </c>
      <c r="DC11" s="5">
        <v>1</v>
      </c>
      <c r="DD11" s="5">
        <v>2</v>
      </c>
      <c r="DE11" s="5">
        <v>1</v>
      </c>
      <c r="DF11" s="5">
        <v>3</v>
      </c>
      <c r="DG11" s="5">
        <v>0</v>
      </c>
      <c r="DH11" s="5">
        <v>4</v>
      </c>
      <c r="DI11" s="5">
        <v>4.0000000000000001E-3</v>
      </c>
      <c r="DJ11" s="5">
        <v>3.0000000000000001E-3</v>
      </c>
      <c r="DK11" s="5">
        <v>5.0000000000000001E-3</v>
      </c>
      <c r="DL11" s="5">
        <v>2E-3</v>
      </c>
      <c r="DM11" s="5"/>
      <c r="DN11" s="5">
        <v>4.0000000000000001E-3</v>
      </c>
      <c r="DO11" s="5">
        <v>0</v>
      </c>
      <c r="DP11" s="5">
        <v>0.01</v>
      </c>
    </row>
    <row r="12" spans="1:120" ht="14.25" customHeight="1" x14ac:dyDescent="0.3">
      <c r="A12" s="3">
        <v>45627</v>
      </c>
      <c r="B12" s="1" t="s">
        <v>168</v>
      </c>
      <c r="C12" s="16">
        <v>330</v>
      </c>
      <c r="D12" s="16" t="s">
        <v>267</v>
      </c>
      <c r="E12" s="16" t="s">
        <v>267</v>
      </c>
      <c r="F12" s="16" t="s">
        <v>267</v>
      </c>
      <c r="G12" s="16" t="s">
        <v>267</v>
      </c>
      <c r="H12" s="16" t="s">
        <v>267</v>
      </c>
      <c r="I12" s="16" t="s">
        <v>267</v>
      </c>
      <c r="J12" s="16" t="s">
        <v>267</v>
      </c>
      <c r="K12" s="16" t="s">
        <v>270</v>
      </c>
      <c r="L12" s="16" t="s">
        <v>268</v>
      </c>
      <c r="M12" s="16" t="s">
        <v>268</v>
      </c>
      <c r="N12" s="16" t="s">
        <v>268</v>
      </c>
      <c r="O12" s="16" t="s">
        <v>268</v>
      </c>
      <c r="P12" s="16" t="s">
        <v>267</v>
      </c>
      <c r="Q12" s="16" t="s">
        <v>268</v>
      </c>
      <c r="R12" s="16" t="s">
        <v>268</v>
      </c>
      <c r="S12" s="16" t="s">
        <v>268</v>
      </c>
      <c r="T12" s="16" t="s">
        <v>267</v>
      </c>
      <c r="U12" s="16" t="s">
        <v>267</v>
      </c>
      <c r="V12" s="16" t="s">
        <v>267</v>
      </c>
      <c r="W12" s="16" t="s">
        <v>267</v>
      </c>
      <c r="X12" s="16">
        <v>1</v>
      </c>
      <c r="Y12" s="16">
        <v>0</v>
      </c>
      <c r="Z12" s="16">
        <v>0</v>
      </c>
      <c r="AA12" s="16">
        <v>0</v>
      </c>
      <c r="AB12" s="16">
        <v>1</v>
      </c>
      <c r="AC12" s="16">
        <v>0</v>
      </c>
      <c r="AD12" s="16">
        <v>0</v>
      </c>
      <c r="AE12" s="16">
        <v>0</v>
      </c>
      <c r="AF12" s="16">
        <v>1</v>
      </c>
      <c r="AG12" s="16">
        <v>0</v>
      </c>
      <c r="AH12" s="16">
        <v>1</v>
      </c>
      <c r="AI12" s="16">
        <v>0</v>
      </c>
      <c r="AJ12" s="16">
        <v>1</v>
      </c>
      <c r="AK12" s="16">
        <v>0</v>
      </c>
      <c r="AL12" s="16">
        <v>0</v>
      </c>
      <c r="AM12" s="16">
        <v>1</v>
      </c>
      <c r="AN12" s="16">
        <v>20</v>
      </c>
      <c r="AO12" s="16">
        <v>18</v>
      </c>
      <c r="AP12" s="16">
        <v>7</v>
      </c>
      <c r="AQ12" s="16">
        <v>6</v>
      </c>
      <c r="AR12" s="16">
        <v>13</v>
      </c>
      <c r="AS12" s="16">
        <v>15</v>
      </c>
      <c r="AT12" s="16"/>
      <c r="AU12" s="16">
        <v>20</v>
      </c>
      <c r="AV12" s="16">
        <v>0.125</v>
      </c>
      <c r="AW12" s="16">
        <v>0.15</v>
      </c>
      <c r="AX12" s="16">
        <v>0.08</v>
      </c>
      <c r="AY12" s="16">
        <v>7.3999999999999996E-2</v>
      </c>
      <c r="AZ12" s="16">
        <v>0.08</v>
      </c>
      <c r="BA12" s="16">
        <v>0.1</v>
      </c>
      <c r="BB12" s="16"/>
      <c r="BC12" s="16">
        <v>4.8000000000000001E-2</v>
      </c>
      <c r="BD12" s="16"/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25</v>
      </c>
      <c r="BM12" s="16">
        <v>25</v>
      </c>
      <c r="BN12" s="16">
        <v>0</v>
      </c>
      <c r="BO12" s="16">
        <v>0</v>
      </c>
      <c r="BP12" s="16">
        <v>10</v>
      </c>
      <c r="BQ12" s="16">
        <v>10</v>
      </c>
      <c r="BR12" s="16">
        <v>15</v>
      </c>
      <c r="BS12" s="16">
        <v>6</v>
      </c>
      <c r="BT12" s="16">
        <v>3</v>
      </c>
      <c r="BU12" s="16">
        <v>3</v>
      </c>
      <c r="BV12" s="16">
        <v>9</v>
      </c>
      <c r="BW12" s="16">
        <v>9</v>
      </c>
      <c r="BX12" s="16">
        <v>0</v>
      </c>
      <c r="BY12" s="16">
        <v>0</v>
      </c>
      <c r="BZ12" s="16">
        <v>0</v>
      </c>
      <c r="CA12" s="16">
        <v>0</v>
      </c>
      <c r="CB12" s="16">
        <v>0.05</v>
      </c>
      <c r="CC12" s="16">
        <v>0.05</v>
      </c>
      <c r="CD12" s="16">
        <v>4.5454545454545456E-2</v>
      </c>
      <c r="CE12" s="16">
        <v>0.05</v>
      </c>
      <c r="CF12" s="16">
        <v>0.05</v>
      </c>
      <c r="CG12" s="16">
        <v>0.05</v>
      </c>
      <c r="CH12" s="16">
        <v>0</v>
      </c>
      <c r="CI12" s="16">
        <v>4.5454545454545456E-2</v>
      </c>
      <c r="CJ12" s="17">
        <v>3.3333333333333333E-2</v>
      </c>
      <c r="CK12" s="17">
        <v>0.04</v>
      </c>
      <c r="CL12" s="17">
        <v>0.14000000000000001</v>
      </c>
      <c r="CM12" s="17">
        <v>0.02</v>
      </c>
      <c r="CN12" s="17">
        <v>0.1</v>
      </c>
      <c r="CO12" s="17">
        <v>0.04</v>
      </c>
      <c r="CP12" s="17">
        <v>0</v>
      </c>
      <c r="CQ12" s="17">
        <v>0.02</v>
      </c>
      <c r="CR12" s="17">
        <f t="shared" si="0"/>
        <v>5.6190476190476187E-2</v>
      </c>
      <c r="CS12" s="16">
        <v>2</v>
      </c>
      <c r="CT12" s="16">
        <v>1</v>
      </c>
      <c r="CU12" s="16">
        <v>4</v>
      </c>
      <c r="CV12" s="16">
        <v>5</v>
      </c>
      <c r="CW12" s="16">
        <v>4</v>
      </c>
      <c r="CX12" s="16">
        <v>3</v>
      </c>
      <c r="CY12" s="16">
        <v>0</v>
      </c>
      <c r="CZ12" s="16">
        <v>2</v>
      </c>
      <c r="DA12" s="16">
        <v>2</v>
      </c>
      <c r="DB12" s="16">
        <v>2</v>
      </c>
      <c r="DC12" s="16">
        <v>1</v>
      </c>
      <c r="DD12" s="16">
        <v>3</v>
      </c>
      <c r="DE12" s="16">
        <v>1</v>
      </c>
      <c r="DF12" s="16">
        <v>3</v>
      </c>
      <c r="DG12" s="16">
        <v>0</v>
      </c>
      <c r="DH12" s="16">
        <v>5</v>
      </c>
      <c r="DI12" s="16">
        <v>4.0000000000000001E-3</v>
      </c>
      <c r="DJ12" s="16">
        <v>4.0000000000000001E-3</v>
      </c>
      <c r="DK12" s="16">
        <v>5.0000000000000001E-3</v>
      </c>
      <c r="DL12" s="16">
        <v>2E-3</v>
      </c>
      <c r="DM12" s="16"/>
      <c r="DN12" s="16">
        <v>5.0000000000000001E-3</v>
      </c>
      <c r="DO12" s="16">
        <v>0</v>
      </c>
      <c r="DP12" s="16">
        <v>0.01</v>
      </c>
    </row>
    <row r="13" spans="1:120" ht="14.25" customHeight="1" x14ac:dyDescent="0.3">
      <c r="A13" s="6">
        <v>45809</v>
      </c>
      <c r="B13" s="5" t="s">
        <v>169</v>
      </c>
      <c r="C13" s="5">
        <v>330</v>
      </c>
      <c r="D13" s="5" t="s">
        <v>267</v>
      </c>
      <c r="E13" s="5" t="s">
        <v>267</v>
      </c>
      <c r="F13" s="5" t="s">
        <v>267</v>
      </c>
      <c r="G13" s="5" t="s">
        <v>267</v>
      </c>
      <c r="H13" s="5" t="s">
        <v>267</v>
      </c>
      <c r="I13" s="5" t="s">
        <v>267</v>
      </c>
      <c r="J13" s="5" t="s">
        <v>267</v>
      </c>
      <c r="K13" s="5" t="s">
        <v>270</v>
      </c>
      <c r="L13" s="5" t="s">
        <v>268</v>
      </c>
      <c r="M13" s="5" t="s">
        <v>268</v>
      </c>
      <c r="N13" s="5" t="s">
        <v>268</v>
      </c>
      <c r="O13" s="5" t="s">
        <v>270</v>
      </c>
      <c r="P13" s="5" t="s">
        <v>267</v>
      </c>
      <c r="Q13" s="5" t="s">
        <v>268</v>
      </c>
      <c r="R13" s="5" t="s">
        <v>268</v>
      </c>
      <c r="S13" s="5" t="s">
        <v>268</v>
      </c>
      <c r="T13" s="5" t="s">
        <v>267</v>
      </c>
      <c r="U13" s="5" t="s">
        <v>267</v>
      </c>
      <c r="V13" s="5" t="s">
        <v>267</v>
      </c>
      <c r="W13" s="5" t="s">
        <v>267</v>
      </c>
      <c r="X13" s="5">
        <v>1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1</v>
      </c>
      <c r="AG13" s="5">
        <v>0</v>
      </c>
      <c r="AH13" s="5">
        <v>1</v>
      </c>
      <c r="AI13" s="5">
        <v>0</v>
      </c>
      <c r="AJ13" s="5">
        <v>2</v>
      </c>
      <c r="AK13" s="5">
        <v>0</v>
      </c>
      <c r="AL13" s="5">
        <v>0</v>
      </c>
      <c r="AM13" s="5">
        <v>1</v>
      </c>
      <c r="AN13" s="5">
        <v>20</v>
      </c>
      <c r="AO13" s="5">
        <v>18</v>
      </c>
      <c r="AP13" s="5">
        <v>7</v>
      </c>
      <c r="AQ13" s="5">
        <v>6</v>
      </c>
      <c r="AR13" s="5">
        <v>13</v>
      </c>
      <c r="AS13" s="5">
        <v>17</v>
      </c>
      <c r="AT13" s="5"/>
      <c r="AU13" s="5">
        <v>21</v>
      </c>
      <c r="AV13" s="5">
        <v>0.125</v>
      </c>
      <c r="AW13" s="5">
        <v>0.15</v>
      </c>
      <c r="AX13" s="5">
        <v>0.08</v>
      </c>
      <c r="AY13" s="5">
        <v>7.3999999999999996E-2</v>
      </c>
      <c r="AZ13" s="5">
        <v>0.08</v>
      </c>
      <c r="BA13" s="5">
        <v>0.15</v>
      </c>
      <c r="BB13" s="5"/>
      <c r="BC13" s="5">
        <v>4.8000000000000001E-2</v>
      </c>
      <c r="BD13" s="5"/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25</v>
      </c>
      <c r="BM13" s="5">
        <v>25</v>
      </c>
      <c r="BN13" s="5">
        <v>0</v>
      </c>
      <c r="BO13" s="5">
        <v>0</v>
      </c>
      <c r="BP13" s="5">
        <v>10</v>
      </c>
      <c r="BQ13" s="5">
        <v>10</v>
      </c>
      <c r="BR13" s="5">
        <v>17</v>
      </c>
      <c r="BS13" s="5">
        <v>8</v>
      </c>
      <c r="BT13" s="5">
        <v>3</v>
      </c>
      <c r="BU13" s="5">
        <v>3</v>
      </c>
      <c r="BV13" s="5">
        <v>9</v>
      </c>
      <c r="BW13" s="5">
        <v>9</v>
      </c>
      <c r="BX13" s="5">
        <v>0</v>
      </c>
      <c r="BY13" s="5">
        <v>0</v>
      </c>
      <c r="BZ13" s="5">
        <v>0</v>
      </c>
      <c r="CA13" s="5">
        <v>0</v>
      </c>
      <c r="CB13" s="5">
        <v>0.05</v>
      </c>
      <c r="CC13" s="5">
        <v>0.05</v>
      </c>
      <c r="CD13" s="5">
        <v>4.5454545454545456E-2</v>
      </c>
      <c r="CE13" s="5">
        <v>0.05</v>
      </c>
      <c r="CF13" s="5">
        <v>0.05</v>
      </c>
      <c r="CG13" s="5">
        <v>0.05</v>
      </c>
      <c r="CH13" s="5">
        <v>0</v>
      </c>
      <c r="CI13" s="5">
        <v>4.5454545454545456E-2</v>
      </c>
      <c r="CJ13" s="19">
        <v>3.3333333333333333E-2</v>
      </c>
      <c r="CK13" s="19">
        <v>0.05</v>
      </c>
      <c r="CL13" s="19">
        <v>0.14000000000000001</v>
      </c>
      <c r="CM13" s="19">
        <v>0.02</v>
      </c>
      <c r="CN13" s="19">
        <v>0.1</v>
      </c>
      <c r="CO13" s="19">
        <v>0.04</v>
      </c>
      <c r="CP13" s="19">
        <v>0</v>
      </c>
      <c r="CQ13" s="19">
        <v>0.02</v>
      </c>
      <c r="CR13" s="19">
        <f t="shared" si="0"/>
        <v>5.7619047619047618E-2</v>
      </c>
      <c r="CS13" s="5">
        <v>2</v>
      </c>
      <c r="CT13" s="5">
        <v>1</v>
      </c>
      <c r="CU13" s="5">
        <v>5</v>
      </c>
      <c r="CV13" s="5">
        <v>5</v>
      </c>
      <c r="CW13" s="5">
        <v>5</v>
      </c>
      <c r="CX13" s="5">
        <v>3</v>
      </c>
      <c r="CY13" s="5">
        <v>0</v>
      </c>
      <c r="CZ13" s="5">
        <v>2</v>
      </c>
      <c r="DA13" s="5">
        <v>2</v>
      </c>
      <c r="DB13" s="5">
        <v>2</v>
      </c>
      <c r="DC13" s="5">
        <v>1</v>
      </c>
      <c r="DD13" s="5">
        <v>3</v>
      </c>
      <c r="DE13" s="5">
        <v>1</v>
      </c>
      <c r="DF13" s="5">
        <v>3</v>
      </c>
      <c r="DG13" s="5">
        <v>0</v>
      </c>
      <c r="DH13" s="5">
        <v>5</v>
      </c>
      <c r="DI13" s="5">
        <v>4.0000000000000001E-3</v>
      </c>
      <c r="DJ13" s="5">
        <v>4.0000000000000001E-3</v>
      </c>
      <c r="DK13" s="5">
        <v>5.0000000000000001E-3</v>
      </c>
      <c r="DL13" s="5">
        <v>3.0000000000000001E-3</v>
      </c>
      <c r="DM13" s="5"/>
      <c r="DN13" s="5">
        <v>5.0000000000000001E-3</v>
      </c>
      <c r="DO13" s="5">
        <v>0</v>
      </c>
      <c r="DP13" s="5">
        <v>0.01</v>
      </c>
    </row>
    <row r="14" spans="1:120" ht="14.25" customHeight="1" x14ac:dyDescent="0.3">
      <c r="A14" s="3">
        <v>45992</v>
      </c>
      <c r="B14" s="1" t="s">
        <v>170</v>
      </c>
      <c r="C14" s="16">
        <v>361</v>
      </c>
      <c r="D14" s="16" t="s">
        <v>270</v>
      </c>
      <c r="E14" s="16" t="s">
        <v>270</v>
      </c>
      <c r="F14" s="16" t="s">
        <v>270</v>
      </c>
      <c r="G14" s="16" t="s">
        <v>267</v>
      </c>
      <c r="H14" s="16" t="s">
        <v>267</v>
      </c>
      <c r="I14" s="16" t="s">
        <v>267</v>
      </c>
      <c r="J14" s="16" t="s">
        <v>267</v>
      </c>
      <c r="K14" s="16" t="s">
        <v>270</v>
      </c>
      <c r="L14" s="16" t="s">
        <v>268</v>
      </c>
      <c r="M14" s="16" t="s">
        <v>268</v>
      </c>
      <c r="N14" s="16" t="s">
        <v>268</v>
      </c>
      <c r="O14" s="16" t="s">
        <v>270</v>
      </c>
      <c r="P14" s="16" t="s">
        <v>270</v>
      </c>
      <c r="Q14" s="16" t="s">
        <v>268</v>
      </c>
      <c r="R14" s="16" t="s">
        <v>267</v>
      </c>
      <c r="S14" s="16" t="s">
        <v>267</v>
      </c>
      <c r="T14" s="16" t="s">
        <v>270</v>
      </c>
      <c r="U14" s="16" t="s">
        <v>270</v>
      </c>
      <c r="V14" s="16" t="s">
        <v>270</v>
      </c>
      <c r="W14" s="16" t="s">
        <v>270</v>
      </c>
      <c r="X14" s="16">
        <v>1</v>
      </c>
      <c r="Y14" s="16">
        <v>1</v>
      </c>
      <c r="Z14" s="16">
        <v>0</v>
      </c>
      <c r="AA14" s="16">
        <v>0</v>
      </c>
      <c r="AB14" s="16">
        <v>1</v>
      </c>
      <c r="AC14" s="16">
        <v>1</v>
      </c>
      <c r="AD14" s="16">
        <v>0</v>
      </c>
      <c r="AE14" s="16">
        <v>1</v>
      </c>
      <c r="AF14" s="16">
        <v>1</v>
      </c>
      <c r="AG14" s="16">
        <v>1</v>
      </c>
      <c r="AH14" s="16">
        <v>1</v>
      </c>
      <c r="AI14" s="16">
        <v>0</v>
      </c>
      <c r="AJ14" s="16">
        <v>2</v>
      </c>
      <c r="AK14" s="16">
        <v>1</v>
      </c>
      <c r="AL14" s="16">
        <v>0</v>
      </c>
      <c r="AM14" s="16">
        <v>1</v>
      </c>
      <c r="AN14" s="16">
        <v>20</v>
      </c>
      <c r="AO14" s="16">
        <v>20</v>
      </c>
      <c r="AP14" s="16">
        <v>7</v>
      </c>
      <c r="AQ14" s="16">
        <v>7</v>
      </c>
      <c r="AR14" s="16">
        <v>14</v>
      </c>
      <c r="AS14" s="16">
        <v>17</v>
      </c>
      <c r="AT14" s="16"/>
      <c r="AU14" s="16">
        <v>21</v>
      </c>
      <c r="AV14" s="16">
        <v>0.125</v>
      </c>
      <c r="AW14" s="16">
        <v>0.15</v>
      </c>
      <c r="AX14" s="16">
        <v>0.08</v>
      </c>
      <c r="AY14" s="16">
        <v>7.3999999999999996E-2</v>
      </c>
      <c r="AZ14" s="16">
        <v>0.08</v>
      </c>
      <c r="BA14" s="16">
        <v>0.2</v>
      </c>
      <c r="BB14" s="16"/>
      <c r="BC14" s="16">
        <v>4.8000000000000001E-2</v>
      </c>
      <c r="BD14" s="16"/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30</v>
      </c>
      <c r="BM14" s="16">
        <v>30</v>
      </c>
      <c r="BN14" s="16">
        <v>0</v>
      </c>
      <c r="BO14" s="16">
        <v>0</v>
      </c>
      <c r="BP14" s="16">
        <v>10</v>
      </c>
      <c r="BQ14" s="16">
        <v>10</v>
      </c>
      <c r="BR14" s="16">
        <v>17</v>
      </c>
      <c r="BS14" s="16">
        <v>8</v>
      </c>
      <c r="BT14" s="16">
        <v>4</v>
      </c>
      <c r="BU14" s="16">
        <v>4</v>
      </c>
      <c r="BV14" s="16">
        <v>9</v>
      </c>
      <c r="BW14" s="16">
        <v>9</v>
      </c>
      <c r="BX14" s="16">
        <v>0</v>
      </c>
      <c r="BY14" s="16">
        <v>0</v>
      </c>
      <c r="BZ14" s="16">
        <v>0</v>
      </c>
      <c r="CA14" s="16">
        <v>0</v>
      </c>
      <c r="CB14" s="16">
        <v>0.04</v>
      </c>
      <c r="CC14" s="16">
        <v>0.05</v>
      </c>
      <c r="CD14" s="16">
        <v>4.5454545454545456E-2</v>
      </c>
      <c r="CE14" s="16">
        <v>0.05</v>
      </c>
      <c r="CF14" s="16">
        <v>0.05</v>
      </c>
      <c r="CG14" s="16">
        <v>0.04</v>
      </c>
      <c r="CH14" s="16">
        <v>0</v>
      </c>
      <c r="CI14" s="16">
        <v>4.5454545454545456E-2</v>
      </c>
      <c r="CJ14" s="17">
        <v>3.3333333333333333E-2</v>
      </c>
      <c r="CK14" s="17">
        <v>0.05</v>
      </c>
      <c r="CL14" s="17">
        <v>0.14000000000000001</v>
      </c>
      <c r="CM14" s="17">
        <v>0.02</v>
      </c>
      <c r="CN14" s="17">
        <v>0.1</v>
      </c>
      <c r="CO14" s="17">
        <v>0.05</v>
      </c>
      <c r="CP14" s="17">
        <v>0</v>
      </c>
      <c r="CQ14" s="17">
        <v>0.02</v>
      </c>
      <c r="CR14" s="17">
        <f t="shared" si="0"/>
        <v>5.904761904761905E-2</v>
      </c>
      <c r="CS14" s="16">
        <v>2</v>
      </c>
      <c r="CT14" s="16">
        <v>1</v>
      </c>
      <c r="CU14" s="16">
        <v>5</v>
      </c>
      <c r="CV14" s="16">
        <v>8</v>
      </c>
      <c r="CW14" s="16">
        <v>5</v>
      </c>
      <c r="CX14" s="16">
        <v>4</v>
      </c>
      <c r="CY14" s="16">
        <v>0</v>
      </c>
      <c r="CZ14" s="16">
        <v>3</v>
      </c>
      <c r="DA14" s="16">
        <v>2</v>
      </c>
      <c r="DB14" s="16">
        <v>2</v>
      </c>
      <c r="DC14" s="16">
        <v>1</v>
      </c>
      <c r="DD14" s="16">
        <v>3</v>
      </c>
      <c r="DE14" s="16">
        <v>1</v>
      </c>
      <c r="DF14" s="16">
        <v>3</v>
      </c>
      <c r="DG14" s="16">
        <v>0</v>
      </c>
      <c r="DH14" s="16">
        <v>6</v>
      </c>
      <c r="DI14" s="16">
        <v>4.0000000000000001E-3</v>
      </c>
      <c r="DJ14" s="16">
        <v>4.0000000000000001E-3</v>
      </c>
      <c r="DK14" s="16">
        <v>5.0000000000000001E-3</v>
      </c>
      <c r="DL14" s="16">
        <v>3.0000000000000001E-3</v>
      </c>
      <c r="DM14" s="16"/>
      <c r="DN14" s="16">
        <v>5.0000000000000001E-3</v>
      </c>
      <c r="DO14" s="16">
        <v>0</v>
      </c>
      <c r="DP14" s="16">
        <v>0.01</v>
      </c>
    </row>
    <row r="15" spans="1:120" ht="14.25" customHeight="1" x14ac:dyDescent="0.3">
      <c r="A15" s="6">
        <v>46174</v>
      </c>
      <c r="B15" s="5" t="s">
        <v>171</v>
      </c>
      <c r="C15" s="5">
        <v>361</v>
      </c>
      <c r="D15" s="5" t="s">
        <v>270</v>
      </c>
      <c r="E15" s="5" t="s">
        <v>270</v>
      </c>
      <c r="F15" s="5" t="s">
        <v>270</v>
      </c>
      <c r="G15" s="5" t="s">
        <v>267</v>
      </c>
      <c r="H15" s="5" t="s">
        <v>267</v>
      </c>
      <c r="I15" s="5" t="s">
        <v>267</v>
      </c>
      <c r="J15" s="5" t="s">
        <v>267</v>
      </c>
      <c r="K15" s="5" t="s">
        <v>270</v>
      </c>
      <c r="L15" s="5" t="s">
        <v>270</v>
      </c>
      <c r="M15" s="5" t="s">
        <v>270</v>
      </c>
      <c r="N15" s="5" t="s">
        <v>270</v>
      </c>
      <c r="O15" s="5" t="s">
        <v>270</v>
      </c>
      <c r="P15" s="5" t="s">
        <v>270</v>
      </c>
      <c r="Q15" s="5" t="s">
        <v>268</v>
      </c>
      <c r="R15" s="5" t="s">
        <v>267</v>
      </c>
      <c r="S15" s="5" t="s">
        <v>267</v>
      </c>
      <c r="T15" s="5" t="s">
        <v>270</v>
      </c>
      <c r="U15" s="5" t="s">
        <v>270</v>
      </c>
      <c r="V15" s="5" t="s">
        <v>270</v>
      </c>
      <c r="W15" s="5" t="s">
        <v>270</v>
      </c>
      <c r="X15" s="5">
        <v>1</v>
      </c>
      <c r="Y15" s="5">
        <v>1</v>
      </c>
      <c r="Z15" s="5">
        <v>0</v>
      </c>
      <c r="AA15" s="5">
        <v>1</v>
      </c>
      <c r="AB15" s="5">
        <v>1</v>
      </c>
      <c r="AC15" s="5">
        <v>1</v>
      </c>
      <c r="AD15" s="5">
        <v>0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2</v>
      </c>
      <c r="AK15" s="5">
        <v>1</v>
      </c>
      <c r="AL15" s="5">
        <v>0</v>
      </c>
      <c r="AM15" s="5">
        <v>1</v>
      </c>
      <c r="AN15" s="5">
        <v>20</v>
      </c>
      <c r="AO15" s="5">
        <v>20</v>
      </c>
      <c r="AP15" s="5">
        <v>7</v>
      </c>
      <c r="AQ15" s="5">
        <v>7</v>
      </c>
      <c r="AR15" s="5">
        <v>14</v>
      </c>
      <c r="AS15" s="5">
        <v>17</v>
      </c>
      <c r="AT15" s="5"/>
      <c r="AU15" s="5">
        <v>21</v>
      </c>
      <c r="AV15" s="5">
        <v>0.125</v>
      </c>
      <c r="AW15" s="5">
        <v>0.15</v>
      </c>
      <c r="AX15" s="5">
        <v>0.08</v>
      </c>
      <c r="AY15" s="5">
        <v>7.3999999999999996E-2</v>
      </c>
      <c r="AZ15" s="5">
        <v>0.08</v>
      </c>
      <c r="BA15" s="5">
        <v>0.2</v>
      </c>
      <c r="BB15" s="5"/>
      <c r="BC15" s="5"/>
      <c r="BD15" s="5"/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30</v>
      </c>
      <c r="BM15" s="5">
        <v>30</v>
      </c>
      <c r="BN15" s="5">
        <v>0</v>
      </c>
      <c r="BO15" s="5">
        <v>0</v>
      </c>
      <c r="BP15" s="5">
        <v>10</v>
      </c>
      <c r="BQ15" s="5">
        <v>10</v>
      </c>
      <c r="BR15" s="5">
        <v>17</v>
      </c>
      <c r="BS15" s="5">
        <v>8</v>
      </c>
      <c r="BT15" s="5">
        <v>4</v>
      </c>
      <c r="BU15" s="5">
        <v>4</v>
      </c>
      <c r="BV15" s="5">
        <v>9</v>
      </c>
      <c r="BW15" s="5">
        <v>9</v>
      </c>
      <c r="BX15" s="5">
        <v>0</v>
      </c>
      <c r="BY15" s="5">
        <v>0</v>
      </c>
      <c r="BZ15" s="5">
        <v>0</v>
      </c>
      <c r="CA15" s="5">
        <v>0</v>
      </c>
      <c r="CB15" s="5">
        <v>0.04</v>
      </c>
      <c r="CC15" s="5">
        <v>0.04</v>
      </c>
      <c r="CD15" s="5">
        <v>4.5454545454545456E-2</v>
      </c>
      <c r="CE15" s="5">
        <v>0.05</v>
      </c>
      <c r="CF15" s="5">
        <v>0.05</v>
      </c>
      <c r="CG15" s="5">
        <v>0.04</v>
      </c>
      <c r="CH15" s="5">
        <v>0</v>
      </c>
      <c r="CI15" s="5">
        <v>4.5454545454545456E-2</v>
      </c>
      <c r="CJ15" s="19">
        <v>3.3333333333333333E-2</v>
      </c>
      <c r="CK15" s="19">
        <v>0.05</v>
      </c>
      <c r="CL15" s="19">
        <v>0.14000000000000001</v>
      </c>
      <c r="CM15" s="19">
        <v>0.02</v>
      </c>
      <c r="CN15" s="19">
        <v>0.1</v>
      </c>
      <c r="CO15" s="19">
        <v>0.05</v>
      </c>
      <c r="CP15" s="19">
        <v>0</v>
      </c>
      <c r="CQ15" s="19">
        <v>0.02</v>
      </c>
      <c r="CR15" s="19">
        <f t="shared" si="0"/>
        <v>5.904761904761905E-2</v>
      </c>
      <c r="CS15" s="5">
        <v>2</v>
      </c>
      <c r="CT15" s="5">
        <v>1</v>
      </c>
      <c r="CU15" s="5">
        <v>5</v>
      </c>
      <c r="CV15" s="5">
        <v>8</v>
      </c>
      <c r="CW15" s="5">
        <v>5</v>
      </c>
      <c r="CX15" s="5">
        <v>4</v>
      </c>
      <c r="CY15" s="5">
        <v>0</v>
      </c>
      <c r="CZ15" s="5">
        <v>3</v>
      </c>
      <c r="DA15" s="5">
        <v>2</v>
      </c>
      <c r="DB15" s="5">
        <v>2</v>
      </c>
      <c r="DC15" s="5">
        <v>1</v>
      </c>
      <c r="DD15" s="5">
        <v>3</v>
      </c>
      <c r="DE15" s="5">
        <v>1</v>
      </c>
      <c r="DF15" s="5">
        <v>3</v>
      </c>
      <c r="DG15" s="5">
        <v>0</v>
      </c>
      <c r="DH15" s="5">
        <v>6</v>
      </c>
      <c r="DI15" s="5">
        <v>4.0000000000000001E-3</v>
      </c>
      <c r="DJ15" s="5">
        <v>4.0000000000000001E-3</v>
      </c>
      <c r="DK15" s="5">
        <v>5.0000000000000001E-3</v>
      </c>
      <c r="DL15" s="5">
        <v>3.0000000000000001E-3</v>
      </c>
      <c r="DM15" s="5"/>
      <c r="DN15" s="5">
        <v>5.0000000000000001E-3</v>
      </c>
      <c r="DO15" s="5">
        <v>0</v>
      </c>
      <c r="DP15" s="5">
        <v>0.01</v>
      </c>
    </row>
    <row r="16" spans="1:120" ht="14.25" customHeight="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</row>
    <row r="17" spans="1:120" ht="14.25" customHeight="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</row>
    <row r="18" spans="1:120" ht="14.25" customHeight="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</row>
    <row r="19" spans="1:120" ht="14.25" customHeight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</row>
    <row r="20" spans="1:120" ht="14.2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</row>
    <row r="21" spans="1:120" ht="14.25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</row>
    <row r="22" spans="1:120" ht="14.25" customHeigh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</row>
    <row r="23" spans="1:120" ht="14.2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</row>
    <row r="24" spans="1:120" ht="14.25" customHeight="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</row>
    <row r="25" spans="1:120" ht="14.25" customHeight="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</row>
    <row r="26" spans="1:120" ht="14.25" customHeight="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</row>
    <row r="27" spans="1:120" ht="14.25" customHeigh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</row>
    <row r="28" spans="1:120" ht="14.25" customHeight="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</row>
    <row r="29" spans="1:120" ht="14.2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spans="1:120" ht="14.25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</row>
    <row r="31" spans="1:120" ht="14.25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</row>
    <row r="32" spans="1:120" ht="14.25" customHeight="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</row>
    <row r="33" spans="1:120" ht="14.25" customHeight="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</row>
    <row r="34" spans="1:120" ht="14.25" customHeigh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</row>
    <row r="35" spans="1:120" ht="14.2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</row>
    <row r="36" spans="1:120" ht="14.2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</row>
    <row r="37" spans="1:120" ht="14.2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</row>
    <row r="38" spans="1:120" ht="14.2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</row>
    <row r="39" spans="1:120" ht="14.2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</row>
    <row r="40" spans="1:120" ht="14.2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</row>
    <row r="41" spans="1:120" ht="14.2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</row>
    <row r="42" spans="1:120" ht="14.2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</row>
    <row r="43" spans="1:120" ht="14.2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</row>
    <row r="44" spans="1:120" ht="14.2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</row>
    <row r="45" spans="1:120" ht="14.2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</row>
    <row r="46" spans="1:120" ht="14.2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</row>
    <row r="47" spans="1:120" ht="14.2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</row>
    <row r="48" spans="1:120" ht="14.25" customHeigh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</row>
    <row r="49" spans="1:120" ht="14.2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</row>
    <row r="50" spans="1:120" ht="14.2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</row>
    <row r="51" spans="1:120" ht="14.25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</row>
    <row r="52" spans="1:120" ht="14.2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</row>
    <row r="53" spans="1:120" ht="14.2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</row>
    <row r="54" spans="1:120" ht="14.25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</row>
    <row r="55" spans="1:120" ht="14.25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</row>
    <row r="56" spans="1:120" ht="14.2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</row>
    <row r="57" spans="1:120" ht="14.2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</row>
    <row r="58" spans="1:120" ht="14.2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</row>
    <row r="59" spans="1:120" ht="14.2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</row>
    <row r="60" spans="1:120" ht="14.2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</row>
    <row r="61" spans="1:120" ht="14.2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</row>
    <row r="62" spans="1:120" ht="14.2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</row>
    <row r="63" spans="1:120" ht="14.25" customHeigh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</row>
    <row r="64" spans="1:120" ht="14.25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</row>
    <row r="65" spans="1:120" ht="14.25" customHeigh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</row>
    <row r="66" spans="1:120" ht="14.2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</row>
    <row r="67" spans="1:120" ht="14.25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</row>
    <row r="68" spans="1:120" ht="14.25" customHeigh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</row>
    <row r="69" spans="1:120" ht="14.25" customHeigh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</row>
    <row r="70" spans="1:120" ht="14.25" customHeigh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</row>
    <row r="71" spans="1:120" ht="14.2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</row>
    <row r="72" spans="1:120" ht="14.25" customHeigh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</row>
    <row r="73" spans="1:120" ht="14.2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</row>
    <row r="74" spans="1:120" ht="14.2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</row>
    <row r="75" spans="1:120" ht="14.2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</row>
    <row r="76" spans="1:120" ht="14.2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</row>
    <row r="77" spans="1:120" ht="14.2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</row>
    <row r="78" spans="1:120" ht="14.2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</row>
    <row r="79" spans="1:120" ht="14.2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</row>
    <row r="80" spans="1:120" ht="14.2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</row>
    <row r="81" spans="1:120" ht="14.2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</row>
    <row r="82" spans="1:120" ht="14.2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</row>
    <row r="83" spans="1:120" ht="14.2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</row>
    <row r="84" spans="1:120" ht="14.25" customHeigh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</row>
    <row r="85" spans="1:120" ht="14.2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</row>
    <row r="86" spans="1:120" ht="14.25" customHeigh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</row>
    <row r="87" spans="1:120" ht="14.25" customHeigh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</row>
    <row r="88" spans="1:120" ht="14.25" customHeigh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</row>
    <row r="89" spans="1:120" ht="14.25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</row>
    <row r="90" spans="1:120" ht="14.2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</row>
    <row r="91" spans="1:120" ht="14.25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</row>
    <row r="92" spans="1:120" ht="14.2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</row>
    <row r="93" spans="1:120" ht="14.2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</row>
    <row r="94" spans="1:120" ht="14.2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</row>
    <row r="95" spans="1:120" ht="14.2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</row>
    <row r="96" spans="1:120" ht="14.2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</row>
    <row r="97" spans="1:120" ht="14.2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</row>
    <row r="98" spans="1:120" ht="14.2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</row>
    <row r="99" spans="1:120" ht="14.2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</row>
    <row r="100" spans="1:120" ht="14.2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</row>
    <row r="101" spans="1:120" ht="14.2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</row>
    <row r="102" spans="1:120" ht="14.2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</row>
    <row r="103" spans="1:120" ht="14.2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</row>
    <row r="104" spans="1:120" ht="14.2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</row>
    <row r="105" spans="1:120" ht="14.2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</row>
    <row r="106" spans="1:120" ht="14.2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</row>
    <row r="107" spans="1:120" ht="14.2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</row>
    <row r="108" spans="1:120" ht="14.2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</row>
    <row r="109" spans="1:120" ht="14.2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</row>
    <row r="110" spans="1:120" ht="14.2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</row>
    <row r="111" spans="1:120" ht="14.2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</row>
    <row r="112" spans="1:120" ht="14.2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</row>
    <row r="113" spans="1:120" ht="14.2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</row>
    <row r="114" spans="1:120" ht="14.2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</row>
    <row r="115" spans="1:120" ht="14.2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</row>
    <row r="116" spans="1:120" ht="14.2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</row>
    <row r="117" spans="1:120" ht="14.2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</row>
    <row r="118" spans="1:120" ht="14.2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</row>
    <row r="119" spans="1:120" ht="14.2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</row>
    <row r="120" spans="1:120" ht="14.2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</row>
    <row r="121" spans="1:120" ht="14.2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</row>
    <row r="122" spans="1:120" ht="14.2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</row>
    <row r="123" spans="1:120" ht="14.2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</row>
    <row r="124" spans="1:120" ht="14.2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</row>
    <row r="125" spans="1:120" ht="14.2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</row>
    <row r="126" spans="1:120" ht="14.2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</row>
    <row r="127" spans="1:120" ht="14.2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</row>
    <row r="128" spans="1:120" ht="14.2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</row>
    <row r="129" spans="1:120" ht="14.2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</row>
    <row r="130" spans="1:120" ht="14.2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</row>
    <row r="131" spans="1:120" ht="14.2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</row>
    <row r="132" spans="1:120" ht="14.2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</row>
    <row r="133" spans="1:120" ht="14.2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</row>
    <row r="134" spans="1:120" ht="14.2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</row>
    <row r="135" spans="1:120" ht="14.2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</row>
    <row r="136" spans="1:120" ht="14.2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</row>
    <row r="137" spans="1:120" ht="14.2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</row>
    <row r="138" spans="1:120" ht="14.2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</row>
    <row r="139" spans="1:120" ht="14.2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</row>
    <row r="140" spans="1:120" ht="14.2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</row>
    <row r="141" spans="1:120" ht="14.2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</row>
    <row r="142" spans="1:120" ht="14.2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</row>
    <row r="143" spans="1:120" ht="14.2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</row>
    <row r="144" spans="1:120" ht="14.2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</row>
    <row r="145" spans="1:120" ht="14.2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</row>
    <row r="146" spans="1:120" ht="14.2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</row>
    <row r="147" spans="1:120" ht="14.2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</row>
    <row r="148" spans="1:120" ht="14.2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</row>
    <row r="149" spans="1:120" ht="14.2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</row>
    <row r="150" spans="1:120" ht="14.2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</row>
    <row r="151" spans="1:120" ht="14.2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</row>
    <row r="152" spans="1:120" ht="14.2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</row>
    <row r="153" spans="1:120" ht="14.2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</row>
    <row r="154" spans="1:120" ht="14.2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</row>
    <row r="155" spans="1:120" ht="14.2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</row>
    <row r="156" spans="1:120" ht="14.2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</row>
    <row r="157" spans="1:120" ht="14.2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</row>
    <row r="158" spans="1:120" ht="14.2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</row>
    <row r="159" spans="1:120" ht="14.2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</row>
    <row r="160" spans="1:120" ht="14.2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</row>
    <row r="161" spans="1:120" ht="14.2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</row>
    <row r="162" spans="1:120" ht="14.2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</row>
    <row r="163" spans="1:120" ht="14.2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</row>
    <row r="164" spans="1:120" ht="14.2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</row>
    <row r="165" spans="1:120" ht="14.2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</row>
    <row r="166" spans="1:120" ht="14.2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</row>
    <row r="167" spans="1:120" ht="14.2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</row>
    <row r="168" spans="1:120" ht="14.2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</row>
    <row r="169" spans="1:120" ht="14.2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</row>
    <row r="170" spans="1:120" ht="14.2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</row>
    <row r="171" spans="1:120" ht="14.2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</row>
    <row r="172" spans="1:120" ht="14.2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</row>
    <row r="173" spans="1:120" ht="14.2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</row>
    <row r="174" spans="1:120" ht="14.2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</row>
    <row r="175" spans="1:120" ht="14.2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</row>
    <row r="176" spans="1:120" ht="14.2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</row>
    <row r="177" spans="1:120" ht="14.2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</row>
    <row r="178" spans="1:120" ht="14.2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</row>
    <row r="179" spans="1:120" ht="14.2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</row>
    <row r="180" spans="1:120" ht="14.2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</row>
    <row r="181" spans="1:120" ht="14.2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</row>
    <row r="182" spans="1:120" ht="14.2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</row>
    <row r="183" spans="1:120" ht="14.2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</row>
    <row r="184" spans="1:120" ht="14.2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</row>
    <row r="185" spans="1:120" ht="14.2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</row>
    <row r="186" spans="1:120" ht="14.2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</row>
    <row r="187" spans="1:120" ht="14.2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</row>
    <row r="188" spans="1:120" ht="14.2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</row>
    <row r="189" spans="1:120" ht="14.2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</row>
    <row r="190" spans="1:120" ht="14.2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</row>
    <row r="191" spans="1:120" ht="14.2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</row>
    <row r="192" spans="1:120" ht="14.2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</row>
    <row r="193" spans="1:120" ht="14.2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</row>
    <row r="194" spans="1:120" ht="14.2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</row>
    <row r="195" spans="1:120" ht="14.2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</row>
    <row r="196" spans="1:120" ht="14.2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</row>
    <row r="197" spans="1:120" ht="14.2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</row>
    <row r="198" spans="1:120" ht="14.2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</row>
    <row r="199" spans="1:120" ht="14.2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</row>
    <row r="200" spans="1:120" ht="14.2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</row>
    <row r="201" spans="1:120" ht="14.2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</row>
    <row r="202" spans="1:120" ht="14.2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</row>
    <row r="203" spans="1:120" ht="14.2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</row>
    <row r="204" spans="1:120" ht="14.2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</row>
    <row r="205" spans="1:120" ht="14.2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</row>
    <row r="206" spans="1:120" ht="14.2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</row>
    <row r="207" spans="1:120" ht="14.2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</row>
    <row r="208" spans="1:120" ht="14.2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</row>
    <row r="209" spans="1:120" ht="14.2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</row>
    <row r="210" spans="1:120" ht="14.2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</row>
    <row r="211" spans="1:120" ht="14.2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</row>
    <row r="212" spans="1:120" ht="14.2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</row>
    <row r="213" spans="1:120" ht="14.2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</row>
    <row r="214" spans="1:120" ht="14.2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</row>
    <row r="215" spans="1:120" ht="14.2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</row>
    <row r="216" spans="1:120" ht="14.2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</row>
    <row r="217" spans="1:120" ht="14.2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</row>
    <row r="218" spans="1:120" ht="14.2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</row>
    <row r="219" spans="1:120" ht="14.2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</row>
    <row r="220" spans="1:120" ht="14.2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Z2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3"/>
  <cols>
    <col min="1" max="1" width="12.6640625" customWidth="1"/>
    <col min="2" max="2" width="11.109375" customWidth="1"/>
    <col min="3" max="3" width="14.6640625" customWidth="1"/>
    <col min="4" max="4" width="16.6640625" customWidth="1"/>
    <col min="5" max="5" width="14.6640625" customWidth="1"/>
    <col min="6" max="6" width="15.6640625" customWidth="1"/>
    <col min="7" max="7" width="14.6640625" customWidth="1"/>
    <col min="8" max="8" width="14.109375" customWidth="1"/>
    <col min="9" max="9" width="16.109375" customWidth="1"/>
    <col min="10" max="10" width="15.33203125" customWidth="1"/>
    <col min="11" max="11" width="12.6640625" customWidth="1"/>
    <col min="12" max="12" width="14.6640625" customWidth="1"/>
    <col min="13" max="13" width="12.6640625" customWidth="1"/>
    <col min="14" max="14" width="13.44140625" customWidth="1"/>
    <col min="15" max="16" width="12.6640625" customWidth="1"/>
    <col min="17" max="17" width="14.109375" customWidth="1"/>
    <col min="18" max="18" width="13.109375" customWidth="1"/>
    <col min="19" max="19" width="8.6640625" customWidth="1"/>
    <col min="20" max="20" width="11.109375" customWidth="1"/>
    <col min="21" max="21" width="9.109375" customWidth="1"/>
    <col min="22" max="22" width="10.109375" customWidth="1"/>
    <col min="23" max="23" width="9.109375" customWidth="1"/>
    <col min="24" max="24" width="8.6640625" customWidth="1"/>
    <col min="25" max="25" width="10.6640625" customWidth="1"/>
    <col min="26" max="26" width="9.6640625" customWidth="1"/>
    <col min="27" max="27" width="13.109375" customWidth="1"/>
    <col min="28" max="28" width="15.6640625" customWidth="1"/>
    <col min="29" max="29" width="13.6640625" customWidth="1"/>
    <col min="30" max="30" width="14.6640625" customWidth="1"/>
    <col min="31" max="31" width="13.6640625" customWidth="1"/>
    <col min="32" max="32" width="13.109375" customWidth="1"/>
    <col min="33" max="33" width="15.109375" customWidth="1"/>
    <col min="34" max="34" width="14.33203125" customWidth="1"/>
    <col min="35" max="35" width="10.6640625" customWidth="1"/>
    <col min="36" max="36" width="13.6640625" customWidth="1"/>
    <col min="37" max="37" width="11.44140625" customWidth="1"/>
    <col min="38" max="38" width="12.6640625" customWidth="1"/>
    <col min="39" max="39" width="11.44140625" customWidth="1"/>
    <col min="40" max="40" width="10.6640625" customWidth="1"/>
    <col min="41" max="42" width="12.6640625" customWidth="1"/>
    <col min="43" max="43" width="14.33203125" customWidth="1"/>
    <col min="44" max="44" width="17.109375" customWidth="1"/>
    <col min="45" max="45" width="15" customWidth="1"/>
    <col min="46" max="46" width="15.6640625" customWidth="1"/>
    <col min="47" max="47" width="15" customWidth="1"/>
    <col min="48" max="48" width="14.33203125" customWidth="1"/>
    <col min="49" max="49" width="16.44140625" customWidth="1"/>
    <col min="50" max="51" width="15.6640625" customWidth="1"/>
    <col min="52" max="52" width="10.109375" customWidth="1"/>
    <col min="53" max="53" width="13" customWidth="1"/>
    <col min="54" max="54" width="10.6640625" customWidth="1"/>
    <col min="55" max="55" width="11.6640625" customWidth="1"/>
    <col min="56" max="56" width="10.6640625" customWidth="1"/>
    <col min="57" max="57" width="10.109375" customWidth="1"/>
    <col min="58" max="58" width="12.33203125" customWidth="1"/>
    <col min="59" max="60" width="11.44140625" customWidth="1"/>
    <col min="61" max="61" width="18" customWidth="1"/>
    <col min="62" max="62" width="20.6640625" customWidth="1"/>
    <col min="63" max="63" width="18.6640625" customWidth="1"/>
    <col min="64" max="64" width="19.44140625" customWidth="1"/>
    <col min="65" max="65" width="18.6640625" customWidth="1"/>
    <col min="66" max="66" width="18" customWidth="1"/>
    <col min="67" max="67" width="20.109375" customWidth="1"/>
    <col min="68" max="69" width="19.109375" customWidth="1"/>
    <col min="70" max="70" width="16.6640625" customWidth="1"/>
    <col min="71" max="71" width="19.6640625" customWidth="1"/>
    <col min="72" max="72" width="17.6640625" customWidth="1"/>
    <col min="73" max="73" width="18.44140625" customWidth="1"/>
    <col min="74" max="74" width="17.6640625" customWidth="1"/>
    <col min="75" max="75" width="16.6640625" customWidth="1"/>
    <col min="76" max="76" width="19.109375" customWidth="1"/>
    <col min="77" max="78" width="18.109375" customWidth="1"/>
    <col min="79" max="79" width="8.6640625" customWidth="1"/>
    <col min="80" max="80" width="11.33203125" customWidth="1"/>
    <col min="81" max="81" width="9.33203125" customWidth="1"/>
    <col min="82" max="82" width="10.109375" customWidth="1"/>
    <col min="83" max="83" width="9.33203125" customWidth="1"/>
    <col min="84" max="84" width="8.6640625" customWidth="1"/>
    <col min="85" max="85" width="10.6640625" customWidth="1"/>
    <col min="86" max="87" width="10" customWidth="1"/>
    <col min="88" max="88" width="17.44140625" customWidth="1"/>
    <col min="89" max="89" width="20.109375" customWidth="1"/>
    <col min="90" max="90" width="18.109375" customWidth="1"/>
    <col min="91" max="91" width="19" customWidth="1"/>
    <col min="92" max="92" width="18.109375" customWidth="1"/>
    <col min="93" max="93" width="17.44140625" customWidth="1"/>
    <col min="94" max="94" width="19.6640625" customWidth="1"/>
    <col min="95" max="96" width="18.6640625" customWidth="1"/>
    <col min="97" max="97" width="19.109375" customWidth="1"/>
    <col min="98" max="98" width="22" customWidth="1"/>
    <col min="99" max="99" width="19.6640625" customWidth="1"/>
    <col min="100" max="100" width="20.6640625" customWidth="1"/>
    <col min="101" max="101" width="19.6640625" customWidth="1"/>
    <col min="102" max="102" width="19.109375" customWidth="1"/>
    <col min="103" max="103" width="21.44140625" customWidth="1"/>
    <col min="104" max="105" width="20.44140625" customWidth="1"/>
    <col min="106" max="106" width="12.6640625" customWidth="1"/>
    <col min="107" max="107" width="15.33203125" customWidth="1"/>
    <col min="108" max="108" width="13.33203125" customWidth="1"/>
    <col min="109" max="109" width="14.109375" customWidth="1"/>
    <col min="110" max="110" width="13.33203125" customWidth="1"/>
    <col min="111" max="111" width="12.6640625" customWidth="1"/>
    <col min="112" max="112" width="14.6640625" customWidth="1"/>
    <col min="113" max="113" width="14" customWidth="1"/>
    <col min="114" max="114" width="10" customWidth="1"/>
    <col min="115" max="115" width="12.6640625" customWidth="1"/>
    <col min="116" max="116" width="10.6640625" customWidth="1"/>
    <col min="117" max="117" width="11.44140625" customWidth="1"/>
    <col min="118" max="118" width="10.6640625" customWidth="1"/>
    <col min="119" max="119" width="10" customWidth="1"/>
    <col min="120" max="120" width="12.109375" customWidth="1"/>
    <col min="121" max="121" width="11.109375" customWidth="1"/>
    <col min="122" max="122" width="8.6640625" customWidth="1"/>
    <col min="123" max="123" width="11.44140625" customWidth="1"/>
    <col min="124" max="124" width="9.44140625" customWidth="1"/>
    <col min="125" max="125" width="10.33203125" customWidth="1"/>
    <col min="126" max="126" width="9.44140625" customWidth="1"/>
    <col min="127" max="127" width="8.6640625" customWidth="1"/>
    <col min="128" max="128" width="11" customWidth="1"/>
    <col min="129" max="129" width="10.109375" customWidth="1"/>
    <col min="130" max="130" width="12.6640625" customWidth="1"/>
  </cols>
  <sheetData>
    <row r="1" spans="1:130" ht="14.4" x14ac:dyDescent="0.3">
      <c r="A1" s="21"/>
      <c r="B1" s="21" t="s">
        <v>0</v>
      </c>
      <c r="C1" s="22" t="s">
        <v>271</v>
      </c>
      <c r="D1" s="22" t="s">
        <v>272</v>
      </c>
      <c r="E1" s="22" t="s">
        <v>273</v>
      </c>
      <c r="F1" s="22" t="s">
        <v>274</v>
      </c>
      <c r="G1" s="22" t="s">
        <v>275</v>
      </c>
      <c r="H1" s="22" t="s">
        <v>276</v>
      </c>
      <c r="I1" s="22" t="s">
        <v>277</v>
      </c>
      <c r="J1" s="22" t="s">
        <v>278</v>
      </c>
      <c r="K1" s="23" t="s">
        <v>279</v>
      </c>
      <c r="L1" s="23" t="s">
        <v>280</v>
      </c>
      <c r="M1" s="23" t="s">
        <v>281</v>
      </c>
      <c r="N1" s="23" t="s">
        <v>282</v>
      </c>
      <c r="O1" s="23" t="s">
        <v>283</v>
      </c>
      <c r="P1" s="23" t="s">
        <v>284</v>
      </c>
      <c r="Q1" s="23" t="s">
        <v>285</v>
      </c>
      <c r="R1" s="23" t="s">
        <v>286</v>
      </c>
      <c r="S1" s="22" t="s">
        <v>287</v>
      </c>
      <c r="T1" s="22" t="s">
        <v>288</v>
      </c>
      <c r="U1" s="22" t="s">
        <v>289</v>
      </c>
      <c r="V1" s="22" t="s">
        <v>290</v>
      </c>
      <c r="W1" s="22" t="s">
        <v>291</v>
      </c>
      <c r="X1" s="22" t="s">
        <v>292</v>
      </c>
      <c r="Y1" s="22" t="s">
        <v>293</v>
      </c>
      <c r="Z1" s="22" t="s">
        <v>294</v>
      </c>
      <c r="AA1" s="23" t="s">
        <v>295</v>
      </c>
      <c r="AB1" s="23" t="s">
        <v>296</v>
      </c>
      <c r="AC1" s="23" t="s">
        <v>297</v>
      </c>
      <c r="AD1" s="23" t="s">
        <v>298</v>
      </c>
      <c r="AE1" s="23" t="s">
        <v>299</v>
      </c>
      <c r="AF1" s="23" t="s">
        <v>300</v>
      </c>
      <c r="AG1" s="23" t="s">
        <v>301</v>
      </c>
      <c r="AH1" s="23" t="s">
        <v>302</v>
      </c>
      <c r="AI1" s="22" t="s">
        <v>303</v>
      </c>
      <c r="AJ1" s="22" t="s">
        <v>304</v>
      </c>
      <c r="AK1" s="22" t="s">
        <v>305</v>
      </c>
      <c r="AL1" s="22" t="s">
        <v>306</v>
      </c>
      <c r="AM1" s="22" t="s">
        <v>307</v>
      </c>
      <c r="AN1" s="22" t="s">
        <v>308</v>
      </c>
      <c r="AO1" s="22" t="s">
        <v>309</v>
      </c>
      <c r="AP1" s="22" t="s">
        <v>310</v>
      </c>
      <c r="AQ1" s="23" t="s">
        <v>311</v>
      </c>
      <c r="AR1" s="23" t="s">
        <v>312</v>
      </c>
      <c r="AS1" s="23" t="s">
        <v>313</v>
      </c>
      <c r="AT1" s="23" t="s">
        <v>314</v>
      </c>
      <c r="AU1" s="23" t="s">
        <v>315</v>
      </c>
      <c r="AV1" s="23" t="s">
        <v>316</v>
      </c>
      <c r="AW1" s="23" t="s">
        <v>317</v>
      </c>
      <c r="AX1" s="23" t="s">
        <v>318</v>
      </c>
      <c r="AY1" s="23" t="s">
        <v>319</v>
      </c>
      <c r="AZ1" s="22" t="s">
        <v>320</v>
      </c>
      <c r="BA1" s="22" t="s">
        <v>321</v>
      </c>
      <c r="BB1" s="22" t="s">
        <v>322</v>
      </c>
      <c r="BC1" s="22" t="s">
        <v>323</v>
      </c>
      <c r="BD1" s="22" t="s">
        <v>324</v>
      </c>
      <c r="BE1" s="22" t="s">
        <v>325</v>
      </c>
      <c r="BF1" s="22" t="s">
        <v>326</v>
      </c>
      <c r="BG1" s="22" t="s">
        <v>327</v>
      </c>
      <c r="BH1" s="24" t="s">
        <v>328</v>
      </c>
      <c r="BI1" s="23" t="s">
        <v>329</v>
      </c>
      <c r="BJ1" s="23" t="s">
        <v>330</v>
      </c>
      <c r="BK1" s="23" t="s">
        <v>331</v>
      </c>
      <c r="BL1" s="23" t="s">
        <v>332</v>
      </c>
      <c r="BM1" s="23" t="s">
        <v>333</v>
      </c>
      <c r="BN1" s="23" t="s">
        <v>334</v>
      </c>
      <c r="BO1" s="23" t="s">
        <v>335</v>
      </c>
      <c r="BP1" s="23" t="s">
        <v>336</v>
      </c>
      <c r="BQ1" s="25" t="s">
        <v>337</v>
      </c>
      <c r="BR1" s="22" t="s">
        <v>338</v>
      </c>
      <c r="BS1" s="22" t="s">
        <v>339</v>
      </c>
      <c r="BT1" s="22" t="s">
        <v>340</v>
      </c>
      <c r="BU1" s="22" t="s">
        <v>341</v>
      </c>
      <c r="BV1" s="22" t="s">
        <v>342</v>
      </c>
      <c r="BW1" s="22" t="s">
        <v>343</v>
      </c>
      <c r="BX1" s="22" t="s">
        <v>344</v>
      </c>
      <c r="BY1" s="22" t="s">
        <v>345</v>
      </c>
      <c r="BZ1" s="24" t="s">
        <v>346</v>
      </c>
      <c r="CA1" s="23" t="s">
        <v>347</v>
      </c>
      <c r="CB1" s="23" t="s">
        <v>348</v>
      </c>
      <c r="CC1" s="23" t="s">
        <v>349</v>
      </c>
      <c r="CD1" s="23" t="s">
        <v>350</v>
      </c>
      <c r="CE1" s="23" t="s">
        <v>351</v>
      </c>
      <c r="CF1" s="23" t="s">
        <v>352</v>
      </c>
      <c r="CG1" s="23" t="s">
        <v>353</v>
      </c>
      <c r="CH1" s="23" t="s">
        <v>354</v>
      </c>
      <c r="CI1" s="24" t="s">
        <v>355</v>
      </c>
      <c r="CJ1" s="22" t="s">
        <v>356</v>
      </c>
      <c r="CK1" s="22" t="s">
        <v>357</v>
      </c>
      <c r="CL1" s="22" t="s">
        <v>358</v>
      </c>
      <c r="CM1" s="22" t="s">
        <v>359</v>
      </c>
      <c r="CN1" s="22" t="s">
        <v>360</v>
      </c>
      <c r="CO1" s="22" t="s">
        <v>361</v>
      </c>
      <c r="CP1" s="22" t="s">
        <v>362</v>
      </c>
      <c r="CQ1" s="22" t="s">
        <v>363</v>
      </c>
      <c r="CR1" s="22" t="s">
        <v>364</v>
      </c>
      <c r="CS1" s="23" t="s">
        <v>365</v>
      </c>
      <c r="CT1" s="23" t="s">
        <v>366</v>
      </c>
      <c r="CU1" s="23" t="s">
        <v>367</v>
      </c>
      <c r="CV1" s="23" t="s">
        <v>368</v>
      </c>
      <c r="CW1" s="23" t="s">
        <v>369</v>
      </c>
      <c r="CX1" s="23" t="s">
        <v>370</v>
      </c>
      <c r="CY1" s="23" t="s">
        <v>371</v>
      </c>
      <c r="CZ1" s="23" t="s">
        <v>372</v>
      </c>
      <c r="DA1" s="24" t="s">
        <v>373</v>
      </c>
      <c r="DB1" s="22" t="s">
        <v>250</v>
      </c>
      <c r="DC1" s="22" t="s">
        <v>251</v>
      </c>
      <c r="DD1" s="22" t="s">
        <v>252</v>
      </c>
      <c r="DE1" s="22" t="s">
        <v>253</v>
      </c>
      <c r="DF1" s="22" t="s">
        <v>254</v>
      </c>
      <c r="DG1" s="22" t="s">
        <v>255</v>
      </c>
      <c r="DH1" s="22" t="s">
        <v>256</v>
      </c>
      <c r="DI1" s="22" t="s">
        <v>257</v>
      </c>
      <c r="DJ1" s="23" t="s">
        <v>374</v>
      </c>
      <c r="DK1" s="23" t="s">
        <v>375</v>
      </c>
      <c r="DL1" s="23" t="s">
        <v>376</v>
      </c>
      <c r="DM1" s="23" t="s">
        <v>377</v>
      </c>
      <c r="DN1" s="23" t="s">
        <v>378</v>
      </c>
      <c r="DO1" s="23" t="s">
        <v>379</v>
      </c>
      <c r="DP1" s="23" t="s">
        <v>380</v>
      </c>
      <c r="DQ1" s="23" t="s">
        <v>381</v>
      </c>
      <c r="DR1" s="22" t="s">
        <v>126</v>
      </c>
      <c r="DS1" s="22" t="s">
        <v>127</v>
      </c>
      <c r="DT1" s="22" t="s">
        <v>128</v>
      </c>
      <c r="DU1" s="22" t="s">
        <v>129</v>
      </c>
      <c r="DV1" s="22" t="s">
        <v>130</v>
      </c>
      <c r="DW1" s="22" t="s">
        <v>131</v>
      </c>
      <c r="DX1" s="22" t="s">
        <v>132</v>
      </c>
      <c r="DY1" s="22" t="s">
        <v>133</v>
      </c>
      <c r="DZ1" s="26"/>
    </row>
    <row r="2" spans="1:130" ht="14.4" x14ac:dyDescent="0.3">
      <c r="A2" s="27">
        <v>43800</v>
      </c>
      <c r="B2" s="21" t="s">
        <v>158</v>
      </c>
      <c r="C2" s="28">
        <v>1</v>
      </c>
      <c r="D2" s="28">
        <v>1</v>
      </c>
      <c r="E2" s="28">
        <v>14</v>
      </c>
      <c r="F2" s="28">
        <v>17</v>
      </c>
      <c r="G2" s="28">
        <v>1</v>
      </c>
      <c r="H2" s="28">
        <v>2</v>
      </c>
      <c r="I2" s="28">
        <v>4</v>
      </c>
      <c r="J2" s="28">
        <v>0</v>
      </c>
      <c r="K2" s="28">
        <v>22</v>
      </c>
      <c r="L2" s="28">
        <v>11</v>
      </c>
      <c r="M2" s="28">
        <v>1</v>
      </c>
      <c r="N2" s="28">
        <v>32</v>
      </c>
      <c r="O2" s="28">
        <v>5</v>
      </c>
      <c r="P2" s="28">
        <v>8</v>
      </c>
      <c r="Q2" s="28">
        <v>9</v>
      </c>
      <c r="R2" s="28">
        <v>0</v>
      </c>
      <c r="S2" s="28">
        <v>0</v>
      </c>
      <c r="T2" s="28">
        <v>14</v>
      </c>
      <c r="U2" s="28">
        <v>0</v>
      </c>
      <c r="V2" s="28">
        <v>0</v>
      </c>
      <c r="W2" s="28">
        <v>3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0</v>
      </c>
      <c r="AP2" s="28">
        <v>0</v>
      </c>
      <c r="AQ2" s="28" t="s">
        <v>382</v>
      </c>
      <c r="AR2" s="29">
        <v>2.4E-2</v>
      </c>
      <c r="AS2" s="30">
        <v>0.06</v>
      </c>
      <c r="AT2" s="30">
        <v>0</v>
      </c>
      <c r="AU2" s="30">
        <v>7.8E-2</v>
      </c>
      <c r="AV2" s="29">
        <v>2.6599999999999999E-2</v>
      </c>
      <c r="AW2" s="30">
        <v>0</v>
      </c>
      <c r="AX2" s="30">
        <v>0</v>
      </c>
      <c r="AY2" s="31">
        <f t="shared" ref="AY2:AY15" si="0">SUM(AQ2:AV2)/5</f>
        <v>3.7719999999999997E-2</v>
      </c>
      <c r="AZ2" s="28">
        <v>0</v>
      </c>
      <c r="BA2" s="28">
        <v>0</v>
      </c>
      <c r="BB2" s="28">
        <v>0.05</v>
      </c>
      <c r="BC2" s="28">
        <v>0</v>
      </c>
      <c r="BD2" s="28">
        <v>0.01</v>
      </c>
      <c r="BE2" s="28">
        <v>0</v>
      </c>
      <c r="BF2" s="28">
        <v>0</v>
      </c>
      <c r="BG2" s="28">
        <v>0</v>
      </c>
      <c r="BH2" s="32">
        <f t="shared" ref="BH2:BH3" si="1">+(BB2+BD2)/2</f>
        <v>3.0000000000000002E-2</v>
      </c>
      <c r="BI2" s="28">
        <v>2.3544233250402058E-2</v>
      </c>
      <c r="BJ2" s="28" t="s">
        <v>383</v>
      </c>
      <c r="BK2" s="28">
        <v>0.01</v>
      </c>
      <c r="BL2" s="28">
        <v>0</v>
      </c>
      <c r="BM2" s="28">
        <v>2.1000000000000001E-2</v>
      </c>
      <c r="BN2" s="28" t="s">
        <v>384</v>
      </c>
      <c r="BO2" s="28">
        <v>0</v>
      </c>
      <c r="BP2" s="28">
        <v>0</v>
      </c>
      <c r="BQ2" s="33">
        <f t="shared" ref="BQ2:BQ6" si="2">(BI2+BJ2+BK2+BM2+BN2)/5</f>
        <v>1.5388846650080413E-2</v>
      </c>
      <c r="BR2" s="28">
        <v>34</v>
      </c>
      <c r="BS2" s="28">
        <v>0</v>
      </c>
      <c r="BT2" s="28">
        <v>30</v>
      </c>
      <c r="BU2" s="28">
        <v>0</v>
      </c>
      <c r="BV2" s="28">
        <v>0</v>
      </c>
      <c r="BW2" s="28">
        <v>28</v>
      </c>
      <c r="BX2" s="28">
        <v>0</v>
      </c>
      <c r="BY2" s="28">
        <v>0</v>
      </c>
      <c r="BZ2" s="32">
        <f t="shared" ref="BZ2:BZ15" si="3">+BR2+BT2</f>
        <v>64</v>
      </c>
      <c r="CA2" s="28">
        <v>0</v>
      </c>
      <c r="CB2" s="28">
        <v>0</v>
      </c>
      <c r="CC2" s="28">
        <v>0.1</v>
      </c>
      <c r="CD2" s="28">
        <v>0</v>
      </c>
      <c r="CE2" s="28">
        <v>3.3000000000000002E-2</v>
      </c>
      <c r="CF2" s="28">
        <v>0.01</v>
      </c>
      <c r="CG2" s="28">
        <v>0</v>
      </c>
      <c r="CH2" s="28">
        <v>0</v>
      </c>
      <c r="CI2" s="32">
        <f t="shared" ref="CI2:CI5" si="4">+(CC2+CE2+CF2)/3</f>
        <v>4.766666666666667E-2</v>
      </c>
      <c r="CJ2" s="28">
        <v>0</v>
      </c>
      <c r="CK2" s="28">
        <v>0</v>
      </c>
      <c r="CL2" s="28">
        <v>0</v>
      </c>
      <c r="CM2" s="28">
        <v>3</v>
      </c>
      <c r="CN2" s="28">
        <v>0</v>
      </c>
      <c r="CO2" s="28">
        <v>0</v>
      </c>
      <c r="CP2" s="28">
        <v>0</v>
      </c>
      <c r="CQ2" s="28">
        <v>0</v>
      </c>
      <c r="CR2" s="28">
        <f t="shared" ref="CR2:CR15" si="5">+SUM(CJ2:CQ2)</f>
        <v>3</v>
      </c>
      <c r="CS2" s="28">
        <v>0</v>
      </c>
      <c r="CT2" s="28">
        <v>0</v>
      </c>
      <c r="CU2" s="28">
        <v>0</v>
      </c>
      <c r="CV2" s="28">
        <v>4</v>
      </c>
      <c r="CW2" s="28">
        <v>0</v>
      </c>
      <c r="CX2" s="28">
        <v>0</v>
      </c>
      <c r="CY2" s="28">
        <v>0</v>
      </c>
      <c r="CZ2" s="28">
        <v>0</v>
      </c>
      <c r="DA2" s="32">
        <f t="shared" ref="DA2:DA15" si="6">SUM(CS2:CZ2)</f>
        <v>4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/>
    </row>
    <row r="3" spans="1:130" ht="14.4" x14ac:dyDescent="0.3">
      <c r="A3" s="6">
        <v>43983</v>
      </c>
      <c r="B3" s="34" t="s">
        <v>159</v>
      </c>
      <c r="C3" s="35">
        <v>1</v>
      </c>
      <c r="D3" s="35">
        <v>1</v>
      </c>
      <c r="E3" s="35">
        <v>14</v>
      </c>
      <c r="F3" s="35">
        <v>23</v>
      </c>
      <c r="G3" s="35">
        <v>1</v>
      </c>
      <c r="H3" s="35">
        <v>6</v>
      </c>
      <c r="I3" s="35">
        <v>1</v>
      </c>
      <c r="J3" s="35">
        <v>0</v>
      </c>
      <c r="K3" s="35">
        <v>22</v>
      </c>
      <c r="L3" s="35">
        <v>11</v>
      </c>
      <c r="M3" s="35">
        <v>1</v>
      </c>
      <c r="N3" s="35">
        <v>38</v>
      </c>
      <c r="O3" s="35">
        <v>5</v>
      </c>
      <c r="P3" s="35">
        <v>7</v>
      </c>
      <c r="Q3" s="35">
        <v>7</v>
      </c>
      <c r="R3" s="35">
        <v>0</v>
      </c>
      <c r="S3" s="35">
        <v>0</v>
      </c>
      <c r="T3" s="35">
        <v>3</v>
      </c>
      <c r="U3" s="35">
        <v>0</v>
      </c>
      <c r="V3" s="35">
        <v>1</v>
      </c>
      <c r="W3" s="35">
        <v>3</v>
      </c>
      <c r="X3" s="35">
        <v>0</v>
      </c>
      <c r="Y3" s="35">
        <v>0</v>
      </c>
      <c r="Z3" s="35">
        <v>0</v>
      </c>
      <c r="AA3" s="35">
        <v>0</v>
      </c>
      <c r="AB3" s="35">
        <v>1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 t="s">
        <v>382</v>
      </c>
      <c r="AR3" s="36">
        <v>2.4E-2</v>
      </c>
      <c r="AS3" s="37">
        <v>0.06</v>
      </c>
      <c r="AT3" s="37">
        <v>0</v>
      </c>
      <c r="AU3" s="37">
        <v>7.8E-2</v>
      </c>
      <c r="AV3" s="36">
        <v>1.14E-2</v>
      </c>
      <c r="AW3" s="37">
        <v>0</v>
      </c>
      <c r="AX3" s="37">
        <v>0</v>
      </c>
      <c r="AY3" s="31">
        <f t="shared" si="0"/>
        <v>3.4679999999999996E-2</v>
      </c>
      <c r="AZ3" s="35">
        <v>0</v>
      </c>
      <c r="BA3" s="35">
        <v>0</v>
      </c>
      <c r="BB3" s="35">
        <v>0.05</v>
      </c>
      <c r="BC3" s="35">
        <v>0</v>
      </c>
      <c r="BD3" s="35">
        <v>0.01</v>
      </c>
      <c r="BE3" s="35">
        <v>0</v>
      </c>
      <c r="BF3" s="35">
        <v>0</v>
      </c>
      <c r="BG3" s="35">
        <v>0</v>
      </c>
      <c r="BH3" s="32">
        <f t="shared" si="1"/>
        <v>3.0000000000000002E-2</v>
      </c>
      <c r="BI3" s="35">
        <v>2.3544233250402058E-2</v>
      </c>
      <c r="BJ3" s="35" t="s">
        <v>383</v>
      </c>
      <c r="BK3" s="35">
        <v>0.01</v>
      </c>
      <c r="BL3" s="35">
        <v>0</v>
      </c>
      <c r="BM3" s="35">
        <v>2.1000000000000001E-2</v>
      </c>
      <c r="BN3" s="35" t="s">
        <v>385</v>
      </c>
      <c r="BO3" s="35">
        <v>0</v>
      </c>
      <c r="BP3" s="35">
        <v>0</v>
      </c>
      <c r="BQ3" s="33">
        <f t="shared" si="2"/>
        <v>1.3688846650080411E-2</v>
      </c>
      <c r="BR3" s="35">
        <v>34</v>
      </c>
      <c r="BS3" s="35">
        <v>0</v>
      </c>
      <c r="BT3" s="35">
        <v>30</v>
      </c>
      <c r="BU3" s="35">
        <v>0</v>
      </c>
      <c r="BV3" s="35">
        <v>0</v>
      </c>
      <c r="BW3" s="35">
        <v>35</v>
      </c>
      <c r="BX3" s="35">
        <v>0</v>
      </c>
      <c r="BY3" s="35">
        <v>0</v>
      </c>
      <c r="BZ3" s="32">
        <f t="shared" si="3"/>
        <v>64</v>
      </c>
      <c r="CA3" s="35">
        <v>0</v>
      </c>
      <c r="CB3" s="35">
        <v>0</v>
      </c>
      <c r="CC3" s="35">
        <v>0.1</v>
      </c>
      <c r="CD3" s="35">
        <v>0</v>
      </c>
      <c r="CE3" s="35">
        <v>3.3000000000000002E-2</v>
      </c>
      <c r="CF3" s="35">
        <v>0</v>
      </c>
      <c r="CG3" s="35">
        <v>0</v>
      </c>
      <c r="CH3" s="35">
        <v>0</v>
      </c>
      <c r="CI3" s="32">
        <f t="shared" si="4"/>
        <v>4.4333333333333336E-2</v>
      </c>
      <c r="CJ3" s="35">
        <v>0</v>
      </c>
      <c r="CK3" s="35">
        <v>0</v>
      </c>
      <c r="CL3" s="35">
        <v>0</v>
      </c>
      <c r="CM3" s="35">
        <v>8</v>
      </c>
      <c r="CN3" s="35">
        <v>0</v>
      </c>
      <c r="CO3" s="35">
        <v>0</v>
      </c>
      <c r="CP3" s="35">
        <v>0</v>
      </c>
      <c r="CQ3" s="35">
        <v>0</v>
      </c>
      <c r="CR3" s="28">
        <f t="shared" si="5"/>
        <v>8</v>
      </c>
      <c r="CS3" s="35">
        <v>0</v>
      </c>
      <c r="CT3" s="35">
        <v>0</v>
      </c>
      <c r="CU3" s="35">
        <v>0</v>
      </c>
      <c r="CV3" s="35">
        <v>9</v>
      </c>
      <c r="CW3" s="35">
        <v>0</v>
      </c>
      <c r="CX3" s="35">
        <v>0</v>
      </c>
      <c r="CY3" s="35">
        <v>0</v>
      </c>
      <c r="CZ3" s="35">
        <v>0</v>
      </c>
      <c r="DA3" s="32">
        <f t="shared" si="6"/>
        <v>9</v>
      </c>
      <c r="DB3" s="35">
        <v>0</v>
      </c>
      <c r="DC3" s="35">
        <v>0</v>
      </c>
      <c r="DD3" s="35">
        <v>0</v>
      </c>
      <c r="DE3" s="35">
        <v>0</v>
      </c>
      <c r="DF3" s="35">
        <v>0</v>
      </c>
      <c r="DG3" s="35">
        <v>0</v>
      </c>
      <c r="DH3" s="35">
        <v>0</v>
      </c>
      <c r="DI3" s="35">
        <v>0</v>
      </c>
      <c r="DJ3" s="35">
        <v>0</v>
      </c>
      <c r="DK3" s="35">
        <v>0</v>
      </c>
      <c r="DL3" s="35">
        <v>0</v>
      </c>
      <c r="DM3" s="35">
        <v>0</v>
      </c>
      <c r="DN3" s="35">
        <v>0</v>
      </c>
      <c r="DO3" s="35">
        <v>0</v>
      </c>
      <c r="DP3" s="35">
        <v>0</v>
      </c>
      <c r="DQ3" s="35">
        <v>0</v>
      </c>
      <c r="DR3" s="35">
        <v>0</v>
      </c>
      <c r="DS3" s="35">
        <v>0</v>
      </c>
      <c r="DT3" s="35">
        <v>0</v>
      </c>
      <c r="DU3" s="35">
        <v>0</v>
      </c>
      <c r="DV3" s="35">
        <v>0</v>
      </c>
      <c r="DW3" s="35">
        <v>0</v>
      </c>
      <c r="DX3" s="35">
        <v>0</v>
      </c>
      <c r="DY3" s="35">
        <v>0</v>
      </c>
      <c r="DZ3" s="35"/>
    </row>
    <row r="4" spans="1:130" ht="14.4" x14ac:dyDescent="0.3">
      <c r="A4" s="27">
        <v>44166</v>
      </c>
      <c r="B4" s="21" t="s">
        <v>160</v>
      </c>
      <c r="C4" s="28">
        <v>4</v>
      </c>
      <c r="D4" s="28">
        <v>2</v>
      </c>
      <c r="E4" s="28">
        <v>18</v>
      </c>
      <c r="F4" s="28">
        <v>23</v>
      </c>
      <c r="G4" s="28">
        <v>1</v>
      </c>
      <c r="H4" s="28">
        <v>2</v>
      </c>
      <c r="I4" s="28" t="s">
        <v>386</v>
      </c>
      <c r="J4" s="28">
        <v>0</v>
      </c>
      <c r="K4" s="28">
        <v>24</v>
      </c>
      <c r="L4" s="28">
        <v>29</v>
      </c>
      <c r="M4" s="28">
        <v>1</v>
      </c>
      <c r="N4" s="28">
        <v>38</v>
      </c>
      <c r="O4" s="28">
        <v>8</v>
      </c>
      <c r="P4" s="28">
        <v>2</v>
      </c>
      <c r="Q4" s="28">
        <v>7</v>
      </c>
      <c r="R4" s="28">
        <v>0</v>
      </c>
      <c r="S4" s="28">
        <v>0</v>
      </c>
      <c r="T4" s="28">
        <v>0</v>
      </c>
      <c r="U4" s="28">
        <v>0</v>
      </c>
      <c r="V4" s="28">
        <v>1</v>
      </c>
      <c r="W4" s="28">
        <v>1</v>
      </c>
      <c r="X4" s="28">
        <v>1</v>
      </c>
      <c r="Y4" s="28">
        <v>0</v>
      </c>
      <c r="Z4" s="28">
        <v>0</v>
      </c>
      <c r="AA4" s="28">
        <v>0</v>
      </c>
      <c r="AB4" s="28">
        <v>1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 t="s">
        <v>382</v>
      </c>
      <c r="AR4" s="29">
        <v>4.1000000000000002E-2</v>
      </c>
      <c r="AS4" s="30">
        <v>0.06</v>
      </c>
      <c r="AT4" s="30">
        <v>0</v>
      </c>
      <c r="AU4" s="30">
        <v>7.9000000000000001E-2</v>
      </c>
      <c r="AV4" s="29">
        <v>4.2799999999999998E-2</v>
      </c>
      <c r="AW4" s="30">
        <v>0</v>
      </c>
      <c r="AX4" s="30">
        <v>0</v>
      </c>
      <c r="AY4" s="31">
        <f t="shared" si="0"/>
        <v>4.4560000000000002E-2</v>
      </c>
      <c r="AZ4" s="28">
        <v>0</v>
      </c>
      <c r="BA4" s="28">
        <v>0</v>
      </c>
      <c r="BB4" s="28">
        <v>0.05</v>
      </c>
      <c r="BC4" s="28">
        <v>0</v>
      </c>
      <c r="BD4" s="28">
        <v>0.01</v>
      </c>
      <c r="BE4" s="28" t="s">
        <v>387</v>
      </c>
      <c r="BF4" s="28">
        <v>0</v>
      </c>
      <c r="BG4" s="28">
        <v>0</v>
      </c>
      <c r="BH4" s="32">
        <f t="shared" ref="BH4:BH5" si="7">+(BB4+BD4+BE4)/3</f>
        <v>2.4400000000000002E-2</v>
      </c>
      <c r="BI4" s="28">
        <v>1.8144754761309861E-2</v>
      </c>
      <c r="BJ4" s="28" t="s">
        <v>383</v>
      </c>
      <c r="BK4" s="28">
        <v>0.01</v>
      </c>
      <c r="BL4" s="28">
        <v>0</v>
      </c>
      <c r="BM4" s="28">
        <v>1.7999999999999999E-2</v>
      </c>
      <c r="BN4" s="28" t="s">
        <v>388</v>
      </c>
      <c r="BO4" s="28">
        <v>0</v>
      </c>
      <c r="BP4" s="28">
        <v>0</v>
      </c>
      <c r="BQ4" s="33">
        <f t="shared" si="2"/>
        <v>1.352895095226197E-2</v>
      </c>
      <c r="BR4" s="28">
        <v>34</v>
      </c>
      <c r="BS4" s="28">
        <v>35</v>
      </c>
      <c r="BT4" s="28">
        <v>30</v>
      </c>
      <c r="BU4" s="28">
        <v>0</v>
      </c>
      <c r="BV4" s="28">
        <v>0</v>
      </c>
      <c r="BW4" s="28">
        <v>16</v>
      </c>
      <c r="BX4" s="28">
        <v>0</v>
      </c>
      <c r="BY4" s="28">
        <v>0</v>
      </c>
      <c r="BZ4" s="32">
        <f t="shared" si="3"/>
        <v>64</v>
      </c>
      <c r="CA4" s="28">
        <v>0</v>
      </c>
      <c r="CB4" s="28">
        <v>0</v>
      </c>
      <c r="CC4" s="28">
        <v>0.1</v>
      </c>
      <c r="CD4" s="28">
        <v>0</v>
      </c>
      <c r="CE4" s="28">
        <v>3.6999999999999998E-2</v>
      </c>
      <c r="CF4" s="28">
        <v>0</v>
      </c>
      <c r="CG4" s="28">
        <v>0</v>
      </c>
      <c r="CH4" s="28">
        <v>0</v>
      </c>
      <c r="CI4" s="32">
        <f t="shared" si="4"/>
        <v>4.5666666666666668E-2</v>
      </c>
      <c r="CJ4" s="28">
        <v>0</v>
      </c>
      <c r="CK4" s="28">
        <v>0</v>
      </c>
      <c r="CL4" s="28">
        <v>4</v>
      </c>
      <c r="CM4" s="28">
        <v>8</v>
      </c>
      <c r="CN4" s="28">
        <v>0</v>
      </c>
      <c r="CO4" s="28">
        <v>0</v>
      </c>
      <c r="CP4" s="28">
        <v>0</v>
      </c>
      <c r="CQ4" s="28">
        <v>0</v>
      </c>
      <c r="CR4" s="28">
        <f t="shared" si="5"/>
        <v>12</v>
      </c>
      <c r="CS4" s="28">
        <v>0</v>
      </c>
      <c r="CT4" s="28">
        <v>0</v>
      </c>
      <c r="CU4" s="28">
        <v>4</v>
      </c>
      <c r="CV4" s="28">
        <v>9</v>
      </c>
      <c r="CW4" s="28">
        <v>0</v>
      </c>
      <c r="CX4" s="28">
        <v>0</v>
      </c>
      <c r="CY4" s="28">
        <v>0</v>
      </c>
      <c r="CZ4" s="28">
        <v>0</v>
      </c>
      <c r="DA4" s="32">
        <f t="shared" si="6"/>
        <v>13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/>
    </row>
    <row r="5" spans="1:130" ht="14.4" x14ac:dyDescent="0.3">
      <c r="A5" s="38">
        <v>44348</v>
      </c>
      <c r="B5" s="39" t="s">
        <v>161</v>
      </c>
      <c r="C5" s="40">
        <v>4</v>
      </c>
      <c r="D5" s="40">
        <v>2</v>
      </c>
      <c r="E5" s="40">
        <v>18</v>
      </c>
      <c r="F5" s="40">
        <v>15</v>
      </c>
      <c r="G5" s="40">
        <v>1</v>
      </c>
      <c r="H5" s="40">
        <v>4</v>
      </c>
      <c r="I5" s="40">
        <v>1</v>
      </c>
      <c r="J5" s="40">
        <v>0</v>
      </c>
      <c r="K5" s="40">
        <v>24</v>
      </c>
      <c r="L5" s="40">
        <v>29</v>
      </c>
      <c r="M5" s="40">
        <v>1</v>
      </c>
      <c r="N5" s="40">
        <v>42</v>
      </c>
      <c r="O5" s="40">
        <v>8</v>
      </c>
      <c r="P5" s="40">
        <v>5</v>
      </c>
      <c r="Q5" s="40">
        <v>3</v>
      </c>
      <c r="R5" s="40">
        <v>0</v>
      </c>
      <c r="S5" s="40">
        <v>1</v>
      </c>
      <c r="T5" s="40">
        <v>3</v>
      </c>
      <c r="U5" s="40">
        <v>0</v>
      </c>
      <c r="V5" s="40">
        <v>3</v>
      </c>
      <c r="W5" s="40">
        <v>1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 t="s">
        <v>382</v>
      </c>
      <c r="AR5" s="41">
        <v>4.1000000000000002E-2</v>
      </c>
      <c r="AS5" s="42">
        <v>0.06</v>
      </c>
      <c r="AT5" s="42">
        <v>0</v>
      </c>
      <c r="AU5" s="42">
        <v>7.9000000000000001E-2</v>
      </c>
      <c r="AV5" s="42">
        <v>1.83E-2</v>
      </c>
      <c r="AW5" s="42">
        <v>0</v>
      </c>
      <c r="AX5" s="42">
        <v>0</v>
      </c>
      <c r="AY5" s="31">
        <f t="shared" si="0"/>
        <v>3.9660000000000001E-2</v>
      </c>
      <c r="AZ5" s="40">
        <v>0</v>
      </c>
      <c r="BA5" s="40">
        <v>0</v>
      </c>
      <c r="BB5" s="40">
        <v>0.1</v>
      </c>
      <c r="BC5" s="40">
        <v>0</v>
      </c>
      <c r="BD5" s="40">
        <v>0.01</v>
      </c>
      <c r="BE5" s="40" t="s">
        <v>389</v>
      </c>
      <c r="BF5" s="40">
        <v>0</v>
      </c>
      <c r="BG5" s="40">
        <v>0</v>
      </c>
      <c r="BH5" s="32">
        <f t="shared" si="7"/>
        <v>3.8566666666666666E-2</v>
      </c>
      <c r="BI5" s="40">
        <v>1.8144754761309861E-2</v>
      </c>
      <c r="BJ5" s="40" t="s">
        <v>390</v>
      </c>
      <c r="BK5" s="40">
        <v>0.01</v>
      </c>
      <c r="BL5" s="40">
        <v>0</v>
      </c>
      <c r="BM5" s="40">
        <v>1.7999999999999999E-2</v>
      </c>
      <c r="BN5" s="40" t="s">
        <v>391</v>
      </c>
      <c r="BO5" s="40">
        <v>0</v>
      </c>
      <c r="BP5" s="40">
        <v>0</v>
      </c>
      <c r="BQ5" s="33">
        <f t="shared" si="2"/>
        <v>1.2548950952261972E-2</v>
      </c>
      <c r="BR5" s="40">
        <v>34</v>
      </c>
      <c r="BS5" s="40">
        <v>35</v>
      </c>
      <c r="BT5" s="40">
        <v>30</v>
      </c>
      <c r="BU5" s="40">
        <v>0</v>
      </c>
      <c r="BV5" s="40">
        <v>0</v>
      </c>
      <c r="BW5" s="40">
        <v>45</v>
      </c>
      <c r="BX5" s="40">
        <v>0</v>
      </c>
      <c r="BY5" s="40">
        <v>0</v>
      </c>
      <c r="BZ5" s="32">
        <f t="shared" si="3"/>
        <v>64</v>
      </c>
      <c r="CA5" s="40">
        <v>0</v>
      </c>
      <c r="CB5" s="40">
        <v>0</v>
      </c>
      <c r="CC5" s="40">
        <v>0.1</v>
      </c>
      <c r="CD5" s="40">
        <v>0</v>
      </c>
      <c r="CE5" s="40">
        <v>3.6999999999999998E-2</v>
      </c>
      <c r="CF5" s="40">
        <v>0</v>
      </c>
      <c r="CG5" s="40">
        <v>0</v>
      </c>
      <c r="CH5" s="40">
        <v>0</v>
      </c>
      <c r="CI5" s="32">
        <f t="shared" si="4"/>
        <v>4.5666666666666668E-2</v>
      </c>
      <c r="CJ5" s="40">
        <v>0</v>
      </c>
      <c r="CK5" s="40">
        <v>0</v>
      </c>
      <c r="CL5" s="40">
        <v>4</v>
      </c>
      <c r="CM5" s="40">
        <v>20</v>
      </c>
      <c r="CN5" s="40">
        <v>0</v>
      </c>
      <c r="CO5" s="40">
        <v>0</v>
      </c>
      <c r="CP5" s="40">
        <v>0</v>
      </c>
      <c r="CQ5" s="40">
        <v>0</v>
      </c>
      <c r="CR5" s="28">
        <f t="shared" si="5"/>
        <v>24</v>
      </c>
      <c r="CS5" s="40">
        <v>0</v>
      </c>
      <c r="CT5" s="40">
        <v>0</v>
      </c>
      <c r="CU5" s="40">
        <v>4</v>
      </c>
      <c r="CV5" s="40">
        <v>7</v>
      </c>
      <c r="CW5" s="40">
        <v>0</v>
      </c>
      <c r="CX5" s="40">
        <v>0</v>
      </c>
      <c r="CY5" s="40">
        <v>0</v>
      </c>
      <c r="CZ5" s="40">
        <v>0</v>
      </c>
      <c r="DA5" s="32">
        <f t="shared" si="6"/>
        <v>11</v>
      </c>
      <c r="DB5" s="40">
        <v>0</v>
      </c>
      <c r="DC5" s="40">
        <v>0</v>
      </c>
      <c r="DD5" s="40">
        <v>0</v>
      </c>
      <c r="DE5" s="40">
        <v>0</v>
      </c>
      <c r="DF5" s="40">
        <v>0</v>
      </c>
      <c r="DG5" s="40">
        <v>0</v>
      </c>
      <c r="DH5" s="40">
        <v>0</v>
      </c>
      <c r="DI5" s="40">
        <v>0</v>
      </c>
      <c r="DJ5" s="40">
        <v>0</v>
      </c>
      <c r="DK5" s="40">
        <v>0</v>
      </c>
      <c r="DL5" s="40">
        <v>0</v>
      </c>
      <c r="DM5" s="40">
        <v>0</v>
      </c>
      <c r="DN5" s="40">
        <v>0</v>
      </c>
      <c r="DO5" s="40">
        <v>0</v>
      </c>
      <c r="DP5" s="40">
        <v>0</v>
      </c>
      <c r="DQ5" s="40">
        <v>0</v>
      </c>
      <c r="DR5" s="40">
        <v>0</v>
      </c>
      <c r="DS5" s="40">
        <v>0</v>
      </c>
      <c r="DT5" s="40">
        <v>0</v>
      </c>
      <c r="DU5" s="40">
        <v>0</v>
      </c>
      <c r="DV5" s="40">
        <v>0</v>
      </c>
      <c r="DW5" s="40">
        <v>0</v>
      </c>
      <c r="DX5" s="40">
        <v>0</v>
      </c>
      <c r="DY5" s="40">
        <v>0</v>
      </c>
      <c r="DZ5" s="40"/>
    </row>
    <row r="6" spans="1:130" ht="14.4" x14ac:dyDescent="0.3">
      <c r="A6" s="27">
        <v>44531</v>
      </c>
      <c r="B6" s="21" t="s">
        <v>162</v>
      </c>
      <c r="C6" s="28">
        <v>2</v>
      </c>
      <c r="D6" s="28">
        <v>0</v>
      </c>
      <c r="E6" s="28">
        <v>13</v>
      </c>
      <c r="F6" s="28">
        <v>15</v>
      </c>
      <c r="G6" s="28">
        <v>1</v>
      </c>
      <c r="H6" s="28">
        <v>1</v>
      </c>
      <c r="I6" s="28" t="s">
        <v>386</v>
      </c>
      <c r="J6" s="28">
        <v>0</v>
      </c>
      <c r="K6" s="28">
        <v>2</v>
      </c>
      <c r="L6" s="28">
        <v>0</v>
      </c>
      <c r="M6" s="28">
        <v>1</v>
      </c>
      <c r="N6" s="28">
        <v>42</v>
      </c>
      <c r="O6" s="28">
        <v>5</v>
      </c>
      <c r="P6" s="28">
        <v>0</v>
      </c>
      <c r="Q6" s="28">
        <v>2</v>
      </c>
      <c r="R6" s="28">
        <v>0</v>
      </c>
      <c r="S6" s="28">
        <v>1</v>
      </c>
      <c r="T6" s="28">
        <v>0</v>
      </c>
      <c r="U6" s="28">
        <v>1</v>
      </c>
      <c r="V6" s="28">
        <v>3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 t="s">
        <v>382</v>
      </c>
      <c r="AR6" s="29">
        <v>4.8000000000000001E-2</v>
      </c>
      <c r="AS6" s="30">
        <v>0.06</v>
      </c>
      <c r="AT6" s="30">
        <v>0</v>
      </c>
      <c r="AU6" s="30">
        <v>7.9000000000000001E-2</v>
      </c>
      <c r="AV6" s="29">
        <v>4.6800000000000001E-2</v>
      </c>
      <c r="AW6" s="30">
        <v>0</v>
      </c>
      <c r="AX6" s="30">
        <v>0</v>
      </c>
      <c r="AY6" s="31">
        <f t="shared" si="0"/>
        <v>4.6760000000000003E-2</v>
      </c>
      <c r="AZ6" s="28">
        <v>0.01</v>
      </c>
      <c r="BA6" s="28">
        <v>0</v>
      </c>
      <c r="BB6" s="28">
        <v>0.1</v>
      </c>
      <c r="BC6" s="28">
        <v>0</v>
      </c>
      <c r="BD6" s="28">
        <v>0.01</v>
      </c>
      <c r="BE6" s="28" t="s">
        <v>392</v>
      </c>
      <c r="BF6" s="28">
        <v>0</v>
      </c>
      <c r="BG6" s="28">
        <v>0</v>
      </c>
      <c r="BH6" s="32">
        <f t="shared" ref="BH6:BH7" si="8">+(AZ6+BB6+BD6+BE6)/4</f>
        <v>3.3250000000000002E-2</v>
      </c>
      <c r="BI6" s="28">
        <v>2.0279431792052199E-2</v>
      </c>
      <c r="BJ6" s="28" t="s">
        <v>390</v>
      </c>
      <c r="BK6" s="28">
        <v>0.01</v>
      </c>
      <c r="BL6" s="28">
        <v>0</v>
      </c>
      <c r="BM6" s="28">
        <v>2.1000000000000001E-2</v>
      </c>
      <c r="BN6" s="28" t="s">
        <v>393</v>
      </c>
      <c r="BO6" s="28">
        <v>0</v>
      </c>
      <c r="BP6" s="28">
        <v>0</v>
      </c>
      <c r="BQ6" s="33">
        <f t="shared" si="2"/>
        <v>1.5195886358410441E-2</v>
      </c>
      <c r="BR6" s="28">
        <v>34</v>
      </c>
      <c r="BS6" s="28">
        <v>45</v>
      </c>
      <c r="BT6" s="28">
        <v>30</v>
      </c>
      <c r="BU6" s="28">
        <v>0</v>
      </c>
      <c r="BV6" s="28">
        <v>0</v>
      </c>
      <c r="BW6" s="28">
        <v>21</v>
      </c>
      <c r="BX6" s="28">
        <v>0</v>
      </c>
      <c r="BY6" s="28">
        <v>0</v>
      </c>
      <c r="BZ6" s="32">
        <f t="shared" si="3"/>
        <v>64</v>
      </c>
      <c r="CA6" s="28">
        <v>0.03</v>
      </c>
      <c r="CB6" s="28">
        <v>0</v>
      </c>
      <c r="CC6" s="28">
        <v>0.1</v>
      </c>
      <c r="CD6" s="28">
        <v>0</v>
      </c>
      <c r="CE6" s="28">
        <v>3.3000000000000002E-2</v>
      </c>
      <c r="CF6" s="28">
        <v>0</v>
      </c>
      <c r="CG6" s="28">
        <v>0</v>
      </c>
      <c r="CH6" s="28">
        <v>0</v>
      </c>
      <c r="CI6" s="32">
        <f t="shared" ref="CI6:CI15" si="9">+(CA6+CC6+CE6)/3</f>
        <v>5.4333333333333338E-2</v>
      </c>
      <c r="CJ6" s="28">
        <v>0</v>
      </c>
      <c r="CK6" s="28">
        <v>0</v>
      </c>
      <c r="CL6" s="28">
        <v>5</v>
      </c>
      <c r="CM6" s="28">
        <v>20</v>
      </c>
      <c r="CN6" s="28">
        <v>0</v>
      </c>
      <c r="CO6" s="28">
        <v>0</v>
      </c>
      <c r="CP6" s="28">
        <v>0</v>
      </c>
      <c r="CQ6" s="28">
        <v>0</v>
      </c>
      <c r="CR6" s="28">
        <f t="shared" si="5"/>
        <v>25</v>
      </c>
      <c r="CS6" s="28">
        <v>0</v>
      </c>
      <c r="CT6" s="28">
        <v>0</v>
      </c>
      <c r="CU6" s="28">
        <v>5</v>
      </c>
      <c r="CV6" s="28">
        <v>7</v>
      </c>
      <c r="CW6" s="28">
        <v>0</v>
      </c>
      <c r="CX6" s="28">
        <v>0</v>
      </c>
      <c r="CY6" s="28">
        <v>0</v>
      </c>
      <c r="CZ6" s="28">
        <v>0</v>
      </c>
      <c r="DA6" s="32">
        <f t="shared" si="6"/>
        <v>12</v>
      </c>
      <c r="DB6" s="28">
        <v>0</v>
      </c>
      <c r="DC6" s="28">
        <v>0</v>
      </c>
      <c r="DD6" s="28">
        <v>0</v>
      </c>
      <c r="DE6" s="28">
        <v>0</v>
      </c>
      <c r="DF6" s="28">
        <v>1</v>
      </c>
      <c r="DG6" s="28">
        <v>2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1</v>
      </c>
      <c r="DU6" s="28">
        <v>0</v>
      </c>
      <c r="DV6" s="28">
        <v>1</v>
      </c>
      <c r="DW6" s="28">
        <v>2</v>
      </c>
      <c r="DX6" s="28">
        <v>0</v>
      </c>
      <c r="DY6" s="28">
        <v>0</v>
      </c>
      <c r="DZ6" s="28"/>
    </row>
    <row r="7" spans="1:130" ht="14.4" x14ac:dyDescent="0.3">
      <c r="A7" s="43">
        <v>44713</v>
      </c>
      <c r="B7" s="34" t="s">
        <v>163</v>
      </c>
      <c r="C7" s="35">
        <v>2</v>
      </c>
      <c r="D7" s="35">
        <v>0</v>
      </c>
      <c r="E7" s="35">
        <v>13</v>
      </c>
      <c r="F7" s="35">
        <v>20</v>
      </c>
      <c r="G7" s="35">
        <v>2</v>
      </c>
      <c r="H7" s="35">
        <v>0</v>
      </c>
      <c r="I7" s="35">
        <v>2</v>
      </c>
      <c r="J7" s="35">
        <v>0</v>
      </c>
      <c r="K7" s="35">
        <v>22</v>
      </c>
      <c r="L7" s="35">
        <v>0</v>
      </c>
      <c r="M7" s="35">
        <v>5</v>
      </c>
      <c r="N7" s="35">
        <v>45</v>
      </c>
      <c r="O7" s="35">
        <v>8</v>
      </c>
      <c r="P7" s="35">
        <v>0</v>
      </c>
      <c r="Q7" s="35">
        <v>10</v>
      </c>
      <c r="R7" s="35">
        <v>0</v>
      </c>
      <c r="S7" s="35">
        <v>1</v>
      </c>
      <c r="T7" s="35">
        <v>0</v>
      </c>
      <c r="U7" s="35">
        <v>2</v>
      </c>
      <c r="V7" s="35">
        <v>4</v>
      </c>
      <c r="W7" s="35">
        <v>1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1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1</v>
      </c>
      <c r="AJ7" s="35">
        <v>0</v>
      </c>
      <c r="AK7" s="35">
        <v>1</v>
      </c>
      <c r="AL7" s="35">
        <v>1</v>
      </c>
      <c r="AM7" s="35">
        <v>1</v>
      </c>
      <c r="AN7" s="35">
        <v>0</v>
      </c>
      <c r="AO7" s="35">
        <v>0</v>
      </c>
      <c r="AP7" s="35">
        <v>0</v>
      </c>
      <c r="AQ7" s="35" t="s">
        <v>382</v>
      </c>
      <c r="AR7" s="36">
        <v>4.8000000000000001E-2</v>
      </c>
      <c r="AS7" s="37">
        <v>0.06</v>
      </c>
      <c r="AT7" s="37">
        <v>0</v>
      </c>
      <c r="AU7" s="37">
        <v>7.9000000000000001E-2</v>
      </c>
      <c r="AV7" s="36">
        <v>2.01E-2</v>
      </c>
      <c r="AW7" s="37">
        <v>0</v>
      </c>
      <c r="AX7" s="37">
        <v>0</v>
      </c>
      <c r="AY7" s="31">
        <f t="shared" si="0"/>
        <v>4.1419999999999998E-2</v>
      </c>
      <c r="AZ7" s="35">
        <v>0.01</v>
      </c>
      <c r="BA7" s="35">
        <v>0</v>
      </c>
      <c r="BB7" s="35">
        <v>0.15</v>
      </c>
      <c r="BC7" s="35">
        <v>0</v>
      </c>
      <c r="BD7" s="35">
        <v>0.01</v>
      </c>
      <c r="BE7" s="36">
        <v>5.5999999999999999E-3</v>
      </c>
      <c r="BF7" s="35">
        <v>0</v>
      </c>
      <c r="BG7" s="35">
        <v>0</v>
      </c>
      <c r="BH7" s="32">
        <f t="shared" si="8"/>
        <v>4.3900000000000002E-2</v>
      </c>
      <c r="BI7" s="35">
        <v>2.0279431792052199E-2</v>
      </c>
      <c r="BJ7" s="35">
        <v>0</v>
      </c>
      <c r="BK7" s="35">
        <v>0.01</v>
      </c>
      <c r="BL7" s="35">
        <v>0</v>
      </c>
      <c r="BM7" s="35">
        <v>2.1000000000000001E-2</v>
      </c>
      <c r="BN7" s="35" t="s">
        <v>394</v>
      </c>
      <c r="BO7" s="35">
        <v>0</v>
      </c>
      <c r="BP7" s="35">
        <v>0</v>
      </c>
      <c r="BQ7" s="33">
        <f t="shared" ref="BQ7:BQ15" si="10">(BI7+BK7+BM7+BN7)/4</f>
        <v>1.3494857948013051E-2</v>
      </c>
      <c r="BR7" s="35">
        <v>34</v>
      </c>
      <c r="BS7" s="35">
        <v>45</v>
      </c>
      <c r="BT7" s="35">
        <v>30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2">
        <f t="shared" si="3"/>
        <v>64</v>
      </c>
      <c r="CA7" s="35">
        <v>0.03</v>
      </c>
      <c r="CB7" s="35">
        <v>0</v>
      </c>
      <c r="CC7" s="35">
        <v>0.1</v>
      </c>
      <c r="CD7" s="35">
        <v>0</v>
      </c>
      <c r="CE7" s="35">
        <v>3.6999999999999998E-2</v>
      </c>
      <c r="CF7" s="35">
        <v>0</v>
      </c>
      <c r="CG7" s="35">
        <v>0</v>
      </c>
      <c r="CH7" s="35">
        <v>0</v>
      </c>
      <c r="CI7" s="32">
        <f t="shared" si="9"/>
        <v>5.566666666666667E-2</v>
      </c>
      <c r="CJ7" s="35">
        <v>0</v>
      </c>
      <c r="CK7" s="35">
        <v>0</v>
      </c>
      <c r="CL7" s="35">
        <v>5</v>
      </c>
      <c r="CM7" s="35">
        <v>22</v>
      </c>
      <c r="CN7" s="35">
        <v>1</v>
      </c>
      <c r="CO7" s="35">
        <v>0</v>
      </c>
      <c r="CP7" s="35">
        <v>0</v>
      </c>
      <c r="CQ7" s="35">
        <v>0</v>
      </c>
      <c r="CR7" s="28">
        <f t="shared" si="5"/>
        <v>28</v>
      </c>
      <c r="CS7" s="35">
        <v>0</v>
      </c>
      <c r="CT7" s="35">
        <v>0</v>
      </c>
      <c r="CU7" s="35">
        <v>5</v>
      </c>
      <c r="CV7" s="35">
        <v>10</v>
      </c>
      <c r="CW7" s="35">
        <v>0</v>
      </c>
      <c r="CX7" s="35">
        <v>0</v>
      </c>
      <c r="CY7" s="35">
        <v>0</v>
      </c>
      <c r="CZ7" s="35">
        <v>0</v>
      </c>
      <c r="DA7" s="32">
        <f t="shared" si="6"/>
        <v>15</v>
      </c>
      <c r="DB7" s="35">
        <v>0</v>
      </c>
      <c r="DC7" s="35">
        <v>0</v>
      </c>
      <c r="DD7" s="35">
        <v>0</v>
      </c>
      <c r="DE7" s="35">
        <v>0</v>
      </c>
      <c r="DF7" s="35">
        <v>1</v>
      </c>
      <c r="DG7" s="35">
        <v>0</v>
      </c>
      <c r="DH7" s="35">
        <v>0</v>
      </c>
      <c r="DI7" s="35">
        <v>0</v>
      </c>
      <c r="DJ7" s="35">
        <v>0</v>
      </c>
      <c r="DK7" s="35">
        <v>0</v>
      </c>
      <c r="DL7" s="35">
        <v>0</v>
      </c>
      <c r="DM7" s="35">
        <v>0</v>
      </c>
      <c r="DN7" s="35">
        <v>0</v>
      </c>
      <c r="DO7" s="35">
        <v>0</v>
      </c>
      <c r="DP7" s="35">
        <v>0</v>
      </c>
      <c r="DQ7" s="35">
        <v>0</v>
      </c>
      <c r="DR7" s="35">
        <v>2</v>
      </c>
      <c r="DS7" s="35">
        <v>0</v>
      </c>
      <c r="DT7" s="35">
        <v>1</v>
      </c>
      <c r="DU7" s="35">
        <v>0</v>
      </c>
      <c r="DV7" s="35">
        <v>1</v>
      </c>
      <c r="DW7" s="35">
        <v>0</v>
      </c>
      <c r="DX7" s="35">
        <v>0</v>
      </c>
      <c r="DY7" s="35">
        <v>0</v>
      </c>
      <c r="DZ7" s="35"/>
    </row>
    <row r="8" spans="1:130" ht="14.4" x14ac:dyDescent="0.3">
      <c r="A8" s="27">
        <v>44896</v>
      </c>
      <c r="B8" s="11" t="s">
        <v>164</v>
      </c>
      <c r="C8" s="28">
        <v>2</v>
      </c>
      <c r="D8" s="28">
        <v>0</v>
      </c>
      <c r="E8" s="28">
        <v>15</v>
      </c>
      <c r="F8" s="28">
        <v>20</v>
      </c>
      <c r="G8" s="28">
        <v>2</v>
      </c>
      <c r="H8" s="28">
        <v>0</v>
      </c>
      <c r="I8" s="28">
        <v>2</v>
      </c>
      <c r="J8" s="28">
        <v>0</v>
      </c>
      <c r="K8" s="28">
        <v>25</v>
      </c>
      <c r="L8" s="28">
        <v>0</v>
      </c>
      <c r="M8" s="28">
        <v>5</v>
      </c>
      <c r="N8" s="28">
        <v>45</v>
      </c>
      <c r="O8" s="28">
        <v>8</v>
      </c>
      <c r="P8" s="28">
        <v>0</v>
      </c>
      <c r="Q8" s="28">
        <v>10</v>
      </c>
      <c r="R8" s="28">
        <v>0</v>
      </c>
      <c r="S8" s="28">
        <v>1</v>
      </c>
      <c r="T8" s="28">
        <v>0</v>
      </c>
      <c r="U8" s="28">
        <v>2</v>
      </c>
      <c r="V8" s="28">
        <v>4</v>
      </c>
      <c r="W8" s="28">
        <v>1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1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1</v>
      </c>
      <c r="AJ8" s="28">
        <v>0</v>
      </c>
      <c r="AK8" s="28">
        <v>1</v>
      </c>
      <c r="AL8" s="28">
        <v>1</v>
      </c>
      <c r="AM8" s="28">
        <v>1</v>
      </c>
      <c r="AN8" s="28">
        <v>0</v>
      </c>
      <c r="AO8" s="28">
        <v>0</v>
      </c>
      <c r="AP8" s="28">
        <v>0</v>
      </c>
      <c r="AQ8" s="28" t="s">
        <v>395</v>
      </c>
      <c r="AR8" s="29">
        <v>5.5E-2</v>
      </c>
      <c r="AS8" s="30">
        <v>0.06</v>
      </c>
      <c r="AT8" s="30">
        <v>0</v>
      </c>
      <c r="AU8" s="30">
        <v>7.9000000000000001E-2</v>
      </c>
      <c r="AV8" s="29">
        <v>5.8500000000000003E-2</v>
      </c>
      <c r="AW8" s="30">
        <v>0</v>
      </c>
      <c r="AX8" s="30">
        <v>0</v>
      </c>
      <c r="AY8" s="31">
        <f t="shared" si="0"/>
        <v>5.0500000000000003E-2</v>
      </c>
      <c r="AZ8" s="28">
        <v>0.01</v>
      </c>
      <c r="BA8" s="28">
        <v>0</v>
      </c>
      <c r="BB8" s="28">
        <v>0.15</v>
      </c>
      <c r="BC8" s="28">
        <v>0</v>
      </c>
      <c r="BD8" s="28">
        <v>0.01</v>
      </c>
      <c r="BE8" s="28">
        <v>0</v>
      </c>
      <c r="BF8" s="28">
        <v>0</v>
      </c>
      <c r="BG8" s="28">
        <v>0</v>
      </c>
      <c r="BH8" s="32">
        <f t="shared" ref="BH8:BH15" si="11">+(AZ8+BB8+BD8)/3</f>
        <v>5.6666666666666671E-2</v>
      </c>
      <c r="BI8" s="28">
        <v>2.1000000000000001E-2</v>
      </c>
      <c r="BJ8" s="28">
        <v>0</v>
      </c>
      <c r="BK8" s="28" t="s">
        <v>396</v>
      </c>
      <c r="BL8" s="28">
        <v>0</v>
      </c>
      <c r="BM8" s="28">
        <v>2.1000000000000001E-2</v>
      </c>
      <c r="BN8" s="28" t="s">
        <v>397</v>
      </c>
      <c r="BO8" s="28">
        <v>0</v>
      </c>
      <c r="BP8" s="28">
        <v>0</v>
      </c>
      <c r="BQ8" s="33">
        <f t="shared" si="10"/>
        <v>2.0100000000000003E-2</v>
      </c>
      <c r="BR8" s="28">
        <v>40</v>
      </c>
      <c r="BS8" s="28">
        <v>0</v>
      </c>
      <c r="BT8" s="28">
        <v>30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32">
        <f t="shared" si="3"/>
        <v>70</v>
      </c>
      <c r="CA8" s="28">
        <v>0.03</v>
      </c>
      <c r="CB8" s="28">
        <v>0</v>
      </c>
      <c r="CC8" s="28">
        <v>0.1</v>
      </c>
      <c r="CD8" s="28">
        <v>0</v>
      </c>
      <c r="CE8" s="28">
        <v>3.6999999999999998E-2</v>
      </c>
      <c r="CF8" s="28">
        <v>0</v>
      </c>
      <c r="CG8" s="28">
        <v>0</v>
      </c>
      <c r="CH8" s="28">
        <v>0</v>
      </c>
      <c r="CI8" s="32">
        <f t="shared" si="9"/>
        <v>5.566666666666667E-2</v>
      </c>
      <c r="CJ8" s="28">
        <v>1</v>
      </c>
      <c r="CK8" s="28">
        <v>0</v>
      </c>
      <c r="CL8" s="28">
        <v>6</v>
      </c>
      <c r="CM8" s="28">
        <v>22</v>
      </c>
      <c r="CN8" s="28">
        <v>1</v>
      </c>
      <c r="CO8" s="28">
        <v>0</v>
      </c>
      <c r="CP8" s="28">
        <v>0</v>
      </c>
      <c r="CQ8" s="28">
        <v>0</v>
      </c>
      <c r="CR8" s="28">
        <f t="shared" si="5"/>
        <v>30</v>
      </c>
      <c r="CS8" s="28">
        <v>1</v>
      </c>
      <c r="CT8" s="28">
        <v>0</v>
      </c>
      <c r="CU8" s="28">
        <v>6</v>
      </c>
      <c r="CV8" s="28">
        <v>10</v>
      </c>
      <c r="CW8" s="28">
        <v>1</v>
      </c>
      <c r="CX8" s="28">
        <v>0</v>
      </c>
      <c r="CY8" s="28">
        <v>0</v>
      </c>
      <c r="CZ8" s="28">
        <v>0</v>
      </c>
      <c r="DA8" s="32">
        <f t="shared" si="6"/>
        <v>18</v>
      </c>
      <c r="DB8" s="28">
        <v>1</v>
      </c>
      <c r="DC8" s="28">
        <v>0</v>
      </c>
      <c r="DD8" s="28">
        <v>1</v>
      </c>
      <c r="DE8" s="28">
        <v>0</v>
      </c>
      <c r="DF8" s="28">
        <v>1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0.01</v>
      </c>
      <c r="DM8" s="28">
        <v>0</v>
      </c>
      <c r="DN8" s="28">
        <v>0.03</v>
      </c>
      <c r="DO8" s="28">
        <v>0</v>
      </c>
      <c r="DP8" s="28">
        <v>0</v>
      </c>
      <c r="DQ8" s="28">
        <v>0</v>
      </c>
      <c r="DR8" s="28">
        <v>2</v>
      </c>
      <c r="DS8" s="28">
        <v>0</v>
      </c>
      <c r="DT8" s="28">
        <v>1</v>
      </c>
      <c r="DU8" s="28">
        <v>0</v>
      </c>
      <c r="DV8" s="28">
        <v>1</v>
      </c>
      <c r="DW8" s="28">
        <v>0</v>
      </c>
      <c r="DX8" s="28">
        <v>0</v>
      </c>
      <c r="DY8" s="28">
        <v>0</v>
      </c>
      <c r="DZ8" s="28"/>
    </row>
    <row r="9" spans="1:130" ht="14.4" x14ac:dyDescent="0.3">
      <c r="A9" s="43">
        <v>45078</v>
      </c>
      <c r="B9" s="34" t="s">
        <v>165</v>
      </c>
      <c r="C9" s="35">
        <v>2</v>
      </c>
      <c r="D9" s="35">
        <v>0</v>
      </c>
      <c r="E9" s="35">
        <v>15</v>
      </c>
      <c r="F9" s="35">
        <v>22</v>
      </c>
      <c r="G9" s="35">
        <v>2</v>
      </c>
      <c r="H9" s="35">
        <v>0</v>
      </c>
      <c r="I9" s="35">
        <v>2</v>
      </c>
      <c r="J9" s="35">
        <v>0</v>
      </c>
      <c r="K9" s="35">
        <v>25</v>
      </c>
      <c r="L9" s="35">
        <v>0</v>
      </c>
      <c r="M9" s="35">
        <v>5</v>
      </c>
      <c r="N9" s="35">
        <v>48</v>
      </c>
      <c r="O9" s="35">
        <v>8</v>
      </c>
      <c r="P9" s="35">
        <v>0</v>
      </c>
      <c r="Q9" s="35">
        <v>10</v>
      </c>
      <c r="R9" s="35">
        <v>0</v>
      </c>
      <c r="S9" s="35">
        <v>1</v>
      </c>
      <c r="T9" s="35">
        <v>0</v>
      </c>
      <c r="U9" s="35">
        <v>2</v>
      </c>
      <c r="V9" s="35">
        <v>4</v>
      </c>
      <c r="W9" s="35">
        <v>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1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1</v>
      </c>
      <c r="AJ9" s="35">
        <v>0</v>
      </c>
      <c r="AK9" s="35">
        <v>1</v>
      </c>
      <c r="AL9" s="35">
        <v>1</v>
      </c>
      <c r="AM9" s="35">
        <v>1</v>
      </c>
      <c r="AN9" s="35">
        <v>0</v>
      </c>
      <c r="AO9" s="35">
        <v>0</v>
      </c>
      <c r="AP9" s="35">
        <v>0</v>
      </c>
      <c r="AQ9" s="35" t="s">
        <v>395</v>
      </c>
      <c r="AR9" s="36">
        <v>5.5E-2</v>
      </c>
      <c r="AS9" s="37">
        <v>0.06</v>
      </c>
      <c r="AT9" s="37">
        <v>0</v>
      </c>
      <c r="AU9" s="37">
        <v>7.9000000000000001E-2</v>
      </c>
      <c r="AV9" s="37">
        <v>0</v>
      </c>
      <c r="AW9" s="37">
        <v>0</v>
      </c>
      <c r="AX9" s="37">
        <v>0</v>
      </c>
      <c r="AY9" s="31">
        <f t="shared" si="0"/>
        <v>3.8800000000000001E-2</v>
      </c>
      <c r="AZ9" s="35">
        <v>0.01</v>
      </c>
      <c r="BA9" s="35">
        <v>0</v>
      </c>
      <c r="BB9" s="35">
        <v>0.15</v>
      </c>
      <c r="BC9" s="35">
        <v>0</v>
      </c>
      <c r="BD9" s="35">
        <v>0.02</v>
      </c>
      <c r="BE9" s="35">
        <v>0</v>
      </c>
      <c r="BF9" s="35">
        <v>0</v>
      </c>
      <c r="BG9" s="35">
        <v>0</v>
      </c>
      <c r="BH9" s="32">
        <f t="shared" si="11"/>
        <v>0.06</v>
      </c>
      <c r="BI9" s="35">
        <v>2.1000000000000001E-2</v>
      </c>
      <c r="BJ9" s="35">
        <v>0</v>
      </c>
      <c r="BK9" s="35" t="s">
        <v>396</v>
      </c>
      <c r="BL9" s="35">
        <v>0</v>
      </c>
      <c r="BM9" s="35">
        <v>2.1000000000000001E-2</v>
      </c>
      <c r="BN9" s="35">
        <v>0</v>
      </c>
      <c r="BO9" s="35">
        <v>0</v>
      </c>
      <c r="BP9" s="35">
        <v>0</v>
      </c>
      <c r="BQ9" s="33">
        <f t="shared" si="10"/>
        <v>1.4250000000000002E-2</v>
      </c>
      <c r="BR9" s="35">
        <v>40</v>
      </c>
      <c r="BS9" s="35">
        <v>0</v>
      </c>
      <c r="BT9" s="35">
        <v>30</v>
      </c>
      <c r="BU9" s="35">
        <v>0</v>
      </c>
      <c r="BV9" s="35">
        <v>0</v>
      </c>
      <c r="BW9" s="35">
        <v>0</v>
      </c>
      <c r="BX9" s="35">
        <v>0</v>
      </c>
      <c r="BY9" s="35">
        <v>0</v>
      </c>
      <c r="BZ9" s="32">
        <f t="shared" si="3"/>
        <v>70</v>
      </c>
      <c r="CA9" s="35">
        <v>0.03</v>
      </c>
      <c r="CB9" s="35">
        <v>0</v>
      </c>
      <c r="CC9" s="35">
        <v>0.1</v>
      </c>
      <c r="CD9" s="35">
        <v>0</v>
      </c>
      <c r="CE9" s="35">
        <v>3.6999999999999998E-2</v>
      </c>
      <c r="CF9" s="35">
        <v>0</v>
      </c>
      <c r="CG9" s="35">
        <v>0</v>
      </c>
      <c r="CH9" s="35">
        <v>0</v>
      </c>
      <c r="CI9" s="32">
        <f t="shared" si="9"/>
        <v>5.566666666666667E-2</v>
      </c>
      <c r="CJ9" s="35">
        <v>1</v>
      </c>
      <c r="CK9" s="35">
        <v>0</v>
      </c>
      <c r="CL9" s="35">
        <v>6</v>
      </c>
      <c r="CM9" s="35">
        <v>25</v>
      </c>
      <c r="CN9" s="35">
        <v>1</v>
      </c>
      <c r="CO9" s="35">
        <v>0</v>
      </c>
      <c r="CP9" s="35">
        <v>0</v>
      </c>
      <c r="CQ9" s="35">
        <v>0</v>
      </c>
      <c r="CR9" s="28">
        <f t="shared" si="5"/>
        <v>33</v>
      </c>
      <c r="CS9" s="35">
        <v>1</v>
      </c>
      <c r="CT9" s="35">
        <v>0</v>
      </c>
      <c r="CU9" s="35">
        <v>6</v>
      </c>
      <c r="CV9" s="35">
        <v>13</v>
      </c>
      <c r="CW9" s="35">
        <v>1</v>
      </c>
      <c r="CX9" s="35">
        <v>0</v>
      </c>
      <c r="CY9" s="35">
        <v>0</v>
      </c>
      <c r="CZ9" s="35">
        <v>0</v>
      </c>
      <c r="DA9" s="32">
        <f t="shared" si="6"/>
        <v>21</v>
      </c>
      <c r="DB9" s="35">
        <v>1</v>
      </c>
      <c r="DC9" s="35">
        <v>0</v>
      </c>
      <c r="DD9" s="35">
        <v>1</v>
      </c>
      <c r="DE9" s="35">
        <v>0</v>
      </c>
      <c r="DF9" s="35">
        <v>1</v>
      </c>
      <c r="DG9" s="35">
        <v>0</v>
      </c>
      <c r="DH9" s="35">
        <v>0</v>
      </c>
      <c r="DI9" s="35">
        <v>0</v>
      </c>
      <c r="DJ9" s="35">
        <v>0</v>
      </c>
      <c r="DK9" s="35">
        <v>0</v>
      </c>
      <c r="DL9" s="35">
        <v>0.01</v>
      </c>
      <c r="DM9" s="35">
        <v>0</v>
      </c>
      <c r="DN9" s="35">
        <v>0.03</v>
      </c>
      <c r="DO9" s="35">
        <v>0</v>
      </c>
      <c r="DP9" s="35">
        <v>0</v>
      </c>
      <c r="DQ9" s="35">
        <v>0</v>
      </c>
      <c r="DR9" s="35">
        <v>2</v>
      </c>
      <c r="DS9" s="35">
        <v>0</v>
      </c>
      <c r="DT9" s="35">
        <v>1</v>
      </c>
      <c r="DU9" s="35">
        <v>0</v>
      </c>
      <c r="DV9" s="35">
        <v>1</v>
      </c>
      <c r="DW9" s="35">
        <v>0</v>
      </c>
      <c r="DX9" s="35">
        <v>0</v>
      </c>
      <c r="DY9" s="35">
        <v>0</v>
      </c>
      <c r="DZ9" s="35"/>
    </row>
    <row r="10" spans="1:130" ht="14.4" x14ac:dyDescent="0.3">
      <c r="A10" s="27">
        <v>45261</v>
      </c>
      <c r="B10" s="21" t="s">
        <v>166</v>
      </c>
      <c r="C10" s="28">
        <v>4</v>
      </c>
      <c r="D10" s="28">
        <v>0</v>
      </c>
      <c r="E10" s="28">
        <v>17</v>
      </c>
      <c r="F10" s="28">
        <v>22</v>
      </c>
      <c r="G10" s="28">
        <v>3</v>
      </c>
      <c r="H10" s="28">
        <v>0</v>
      </c>
      <c r="I10" s="28">
        <v>3</v>
      </c>
      <c r="J10" s="28">
        <v>0</v>
      </c>
      <c r="K10" s="28">
        <v>25</v>
      </c>
      <c r="L10" s="28">
        <v>0</v>
      </c>
      <c r="M10" s="28">
        <v>8</v>
      </c>
      <c r="N10" s="28">
        <v>48</v>
      </c>
      <c r="O10" s="28">
        <v>10</v>
      </c>
      <c r="P10" s="28">
        <v>0</v>
      </c>
      <c r="Q10" s="28">
        <v>11</v>
      </c>
      <c r="R10" s="28">
        <v>0</v>
      </c>
      <c r="S10" s="28">
        <v>1</v>
      </c>
      <c r="T10" s="28">
        <v>0</v>
      </c>
      <c r="U10" s="28">
        <v>2</v>
      </c>
      <c r="V10" s="28">
        <v>4</v>
      </c>
      <c r="W10" s="28">
        <v>1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1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1</v>
      </c>
      <c r="AJ10" s="28">
        <v>0</v>
      </c>
      <c r="AK10" s="28">
        <v>1</v>
      </c>
      <c r="AL10" s="28">
        <v>1</v>
      </c>
      <c r="AM10" s="28">
        <v>1</v>
      </c>
      <c r="AN10" s="28">
        <v>0</v>
      </c>
      <c r="AO10" s="28">
        <v>0</v>
      </c>
      <c r="AP10" s="28">
        <v>0</v>
      </c>
      <c r="AQ10" s="28" t="s">
        <v>395</v>
      </c>
      <c r="AR10" s="30">
        <v>0</v>
      </c>
      <c r="AS10" s="30">
        <v>7.0000000000000007E-2</v>
      </c>
      <c r="AT10" s="30">
        <v>0</v>
      </c>
      <c r="AU10" s="30">
        <v>7.9000000000000001E-2</v>
      </c>
      <c r="AV10" s="30">
        <v>0</v>
      </c>
      <c r="AW10" s="30">
        <v>0</v>
      </c>
      <c r="AX10" s="30">
        <v>0</v>
      </c>
      <c r="AY10" s="31">
        <f t="shared" si="0"/>
        <v>2.9800000000000004E-2</v>
      </c>
      <c r="AZ10" s="28">
        <v>0.01</v>
      </c>
      <c r="BA10" s="28">
        <v>0</v>
      </c>
      <c r="BB10" s="28">
        <v>0.15</v>
      </c>
      <c r="BC10" s="28">
        <v>0</v>
      </c>
      <c r="BD10" s="28">
        <v>0.02</v>
      </c>
      <c r="BE10" s="28">
        <v>0</v>
      </c>
      <c r="BF10" s="28">
        <v>0</v>
      </c>
      <c r="BG10" s="28">
        <v>0</v>
      </c>
      <c r="BH10" s="32">
        <f t="shared" si="11"/>
        <v>0.06</v>
      </c>
      <c r="BI10" s="28">
        <v>2.1000000000000001E-2</v>
      </c>
      <c r="BJ10" s="28">
        <v>0</v>
      </c>
      <c r="BK10" s="28" t="s">
        <v>396</v>
      </c>
      <c r="BL10" s="28">
        <v>0</v>
      </c>
      <c r="BM10" s="28">
        <v>2.1000000000000001E-2</v>
      </c>
      <c r="BN10" s="28">
        <v>0</v>
      </c>
      <c r="BO10" s="28">
        <v>0</v>
      </c>
      <c r="BP10" s="28">
        <v>0</v>
      </c>
      <c r="BQ10" s="33">
        <f t="shared" si="10"/>
        <v>1.4250000000000002E-2</v>
      </c>
      <c r="BR10" s="28">
        <v>40</v>
      </c>
      <c r="BS10" s="28">
        <v>0</v>
      </c>
      <c r="BT10" s="28">
        <v>30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32">
        <f t="shared" si="3"/>
        <v>70</v>
      </c>
      <c r="CA10" s="28">
        <v>0.03</v>
      </c>
      <c r="CB10" s="28">
        <v>0</v>
      </c>
      <c r="CC10" s="28">
        <v>0.1</v>
      </c>
      <c r="CD10" s="28">
        <v>0</v>
      </c>
      <c r="CE10" s="28">
        <v>3.6999999999999998E-2</v>
      </c>
      <c r="CF10" s="28">
        <v>0</v>
      </c>
      <c r="CG10" s="28">
        <v>0</v>
      </c>
      <c r="CH10" s="28">
        <v>0</v>
      </c>
      <c r="CI10" s="32">
        <f t="shared" si="9"/>
        <v>5.566666666666667E-2</v>
      </c>
      <c r="CJ10" s="28">
        <v>1</v>
      </c>
      <c r="CK10" s="28">
        <v>0</v>
      </c>
      <c r="CL10" s="28">
        <v>7</v>
      </c>
      <c r="CM10" s="28">
        <v>25</v>
      </c>
      <c r="CN10" s="28">
        <v>1</v>
      </c>
      <c r="CO10" s="28">
        <v>0</v>
      </c>
      <c r="CP10" s="28">
        <v>0</v>
      </c>
      <c r="CQ10" s="28">
        <v>0</v>
      </c>
      <c r="CR10" s="28">
        <f t="shared" si="5"/>
        <v>34</v>
      </c>
      <c r="CS10" s="28">
        <v>1</v>
      </c>
      <c r="CT10" s="28">
        <v>0</v>
      </c>
      <c r="CU10" s="28">
        <v>7</v>
      </c>
      <c r="CV10" s="28">
        <v>13</v>
      </c>
      <c r="CW10" s="28">
        <v>1</v>
      </c>
      <c r="CX10" s="28">
        <v>0</v>
      </c>
      <c r="CY10" s="28">
        <v>0</v>
      </c>
      <c r="CZ10" s="28">
        <v>0</v>
      </c>
      <c r="DA10" s="32">
        <f t="shared" si="6"/>
        <v>22</v>
      </c>
      <c r="DB10" s="28">
        <v>1</v>
      </c>
      <c r="DC10" s="28">
        <v>0</v>
      </c>
      <c r="DD10" s="28">
        <v>1</v>
      </c>
      <c r="DE10" s="28">
        <v>0</v>
      </c>
      <c r="DF10" s="28">
        <v>1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0.01</v>
      </c>
      <c r="DM10" s="28">
        <v>0</v>
      </c>
      <c r="DN10" s="28">
        <v>0.05</v>
      </c>
      <c r="DO10" s="28">
        <v>0</v>
      </c>
      <c r="DP10" s="28">
        <v>0</v>
      </c>
      <c r="DQ10" s="28">
        <v>0</v>
      </c>
      <c r="DR10" s="28">
        <v>2</v>
      </c>
      <c r="DS10" s="28">
        <v>0</v>
      </c>
      <c r="DT10" s="28">
        <v>1</v>
      </c>
      <c r="DU10" s="28">
        <v>0</v>
      </c>
      <c r="DV10" s="28">
        <v>1</v>
      </c>
      <c r="DW10" s="28">
        <v>0</v>
      </c>
      <c r="DX10" s="28">
        <v>0</v>
      </c>
      <c r="DY10" s="28">
        <v>0</v>
      </c>
      <c r="DZ10" s="28"/>
    </row>
    <row r="11" spans="1:130" ht="14.4" x14ac:dyDescent="0.3">
      <c r="A11" s="43">
        <v>45444</v>
      </c>
      <c r="B11" s="34" t="s">
        <v>167</v>
      </c>
      <c r="C11" s="35">
        <v>4</v>
      </c>
      <c r="D11" s="35">
        <v>0</v>
      </c>
      <c r="E11" s="35">
        <v>17</v>
      </c>
      <c r="F11" s="35">
        <v>24</v>
      </c>
      <c r="G11" s="35">
        <v>3</v>
      </c>
      <c r="H11" s="35">
        <v>0</v>
      </c>
      <c r="I11" s="35">
        <v>3</v>
      </c>
      <c r="J11" s="35">
        <v>0</v>
      </c>
      <c r="K11" s="35">
        <v>25</v>
      </c>
      <c r="L11" s="35">
        <v>0</v>
      </c>
      <c r="M11" s="35">
        <v>8</v>
      </c>
      <c r="N11" s="35">
        <v>52</v>
      </c>
      <c r="O11" s="35">
        <v>10</v>
      </c>
      <c r="P11" s="35">
        <v>0</v>
      </c>
      <c r="Q11" s="35">
        <v>11</v>
      </c>
      <c r="R11" s="35">
        <v>0</v>
      </c>
      <c r="S11" s="35">
        <v>1</v>
      </c>
      <c r="T11" s="35">
        <v>0</v>
      </c>
      <c r="U11" s="35">
        <v>2</v>
      </c>
      <c r="V11" s="35">
        <v>4</v>
      </c>
      <c r="W11" s="35">
        <v>1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1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1</v>
      </c>
      <c r="AJ11" s="35">
        <v>0</v>
      </c>
      <c r="AK11" s="35">
        <v>1</v>
      </c>
      <c r="AL11" s="35">
        <v>1</v>
      </c>
      <c r="AM11" s="35">
        <v>1</v>
      </c>
      <c r="AN11" s="35">
        <v>0</v>
      </c>
      <c r="AO11" s="35">
        <v>0</v>
      </c>
      <c r="AP11" s="35">
        <v>0</v>
      </c>
      <c r="AQ11" s="35" t="s">
        <v>395</v>
      </c>
      <c r="AR11" s="37">
        <v>0</v>
      </c>
      <c r="AS11" s="37">
        <v>7.0000000000000007E-2</v>
      </c>
      <c r="AT11" s="37">
        <v>0</v>
      </c>
      <c r="AU11" s="37">
        <v>7.9000000000000001E-2</v>
      </c>
      <c r="AV11" s="37">
        <v>0</v>
      </c>
      <c r="AW11" s="37">
        <v>0</v>
      </c>
      <c r="AX11" s="37">
        <v>0</v>
      </c>
      <c r="AY11" s="31">
        <f t="shared" si="0"/>
        <v>2.9800000000000004E-2</v>
      </c>
      <c r="AZ11" s="35">
        <v>0.01</v>
      </c>
      <c r="BA11" s="35">
        <v>0</v>
      </c>
      <c r="BB11" s="35">
        <v>0.15</v>
      </c>
      <c r="BC11" s="35">
        <v>0</v>
      </c>
      <c r="BD11" s="35">
        <v>0.02</v>
      </c>
      <c r="BE11" s="35">
        <v>0</v>
      </c>
      <c r="BF11" s="35">
        <v>0</v>
      </c>
      <c r="BG11" s="35">
        <v>0</v>
      </c>
      <c r="BH11" s="32">
        <f t="shared" si="11"/>
        <v>0.06</v>
      </c>
      <c r="BI11" s="35">
        <v>2.1000000000000001E-2</v>
      </c>
      <c r="BJ11" s="35">
        <v>0</v>
      </c>
      <c r="BK11" s="35" t="s">
        <v>396</v>
      </c>
      <c r="BL11" s="35">
        <v>0</v>
      </c>
      <c r="BM11" s="35">
        <v>2.1000000000000001E-2</v>
      </c>
      <c r="BN11" s="35">
        <v>0</v>
      </c>
      <c r="BO11" s="35">
        <v>0</v>
      </c>
      <c r="BP11" s="35">
        <v>0</v>
      </c>
      <c r="BQ11" s="33">
        <f t="shared" si="10"/>
        <v>1.4250000000000002E-2</v>
      </c>
      <c r="BR11" s="35">
        <v>40</v>
      </c>
      <c r="BS11" s="35">
        <v>0</v>
      </c>
      <c r="BT11" s="35">
        <v>30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2">
        <f t="shared" si="3"/>
        <v>70</v>
      </c>
      <c r="CA11" s="35">
        <v>0.03</v>
      </c>
      <c r="CB11" s="35">
        <v>0</v>
      </c>
      <c r="CC11" s="35">
        <v>0.1</v>
      </c>
      <c r="CD11" s="35">
        <v>0</v>
      </c>
      <c r="CE11" s="35">
        <v>3.6999999999999998E-2</v>
      </c>
      <c r="CF11" s="35">
        <v>0</v>
      </c>
      <c r="CG11" s="35">
        <v>0</v>
      </c>
      <c r="CH11" s="35">
        <v>0</v>
      </c>
      <c r="CI11" s="32">
        <f t="shared" si="9"/>
        <v>5.566666666666667E-2</v>
      </c>
      <c r="CJ11" s="35">
        <v>1</v>
      </c>
      <c r="CK11" s="35">
        <v>0</v>
      </c>
      <c r="CL11" s="35">
        <v>7</v>
      </c>
      <c r="CM11" s="35">
        <v>28</v>
      </c>
      <c r="CN11" s="35">
        <v>2</v>
      </c>
      <c r="CO11" s="35">
        <v>0</v>
      </c>
      <c r="CP11" s="35">
        <v>0</v>
      </c>
      <c r="CQ11" s="35">
        <v>0</v>
      </c>
      <c r="CR11" s="28">
        <f t="shared" si="5"/>
        <v>38</v>
      </c>
      <c r="CS11" s="35">
        <v>1</v>
      </c>
      <c r="CT11" s="35">
        <v>0</v>
      </c>
      <c r="CU11" s="35">
        <v>7</v>
      </c>
      <c r="CV11" s="35">
        <v>16</v>
      </c>
      <c r="CW11" s="35">
        <v>2</v>
      </c>
      <c r="CX11" s="35">
        <v>0</v>
      </c>
      <c r="CY11" s="35">
        <v>0</v>
      </c>
      <c r="CZ11" s="35">
        <v>0</v>
      </c>
      <c r="DA11" s="32">
        <f t="shared" si="6"/>
        <v>26</v>
      </c>
      <c r="DB11" s="35">
        <v>1</v>
      </c>
      <c r="DC11" s="35">
        <v>0</v>
      </c>
      <c r="DD11" s="35">
        <v>1</v>
      </c>
      <c r="DE11" s="35">
        <v>0</v>
      </c>
      <c r="DF11" s="35">
        <v>1</v>
      </c>
      <c r="DG11" s="35">
        <v>0</v>
      </c>
      <c r="DH11" s="35">
        <v>0</v>
      </c>
      <c r="DI11" s="35">
        <v>0</v>
      </c>
      <c r="DJ11" s="35">
        <v>0</v>
      </c>
      <c r="DK11" s="35">
        <v>0</v>
      </c>
      <c r="DL11" s="35">
        <v>0.01</v>
      </c>
      <c r="DM11" s="35">
        <v>0</v>
      </c>
      <c r="DN11" s="35">
        <v>0.05</v>
      </c>
      <c r="DO11" s="35">
        <v>0</v>
      </c>
      <c r="DP11" s="35">
        <v>0</v>
      </c>
      <c r="DQ11" s="35">
        <v>0</v>
      </c>
      <c r="DR11" s="35">
        <v>2</v>
      </c>
      <c r="DS11" s="35">
        <v>0</v>
      </c>
      <c r="DT11" s="35">
        <v>1</v>
      </c>
      <c r="DU11" s="35">
        <v>0</v>
      </c>
      <c r="DV11" s="35">
        <v>1</v>
      </c>
      <c r="DW11" s="35">
        <v>0</v>
      </c>
      <c r="DX11" s="35">
        <v>0</v>
      </c>
      <c r="DY11" s="35">
        <v>0</v>
      </c>
      <c r="DZ11" s="35"/>
    </row>
    <row r="12" spans="1:130" ht="14.4" x14ac:dyDescent="0.3">
      <c r="A12" s="27">
        <v>45627</v>
      </c>
      <c r="B12" s="21" t="s">
        <v>168</v>
      </c>
      <c r="C12" s="28">
        <v>4</v>
      </c>
      <c r="D12" s="28">
        <v>0</v>
      </c>
      <c r="E12" s="28">
        <v>17</v>
      </c>
      <c r="F12" s="28">
        <v>24</v>
      </c>
      <c r="G12" s="28">
        <v>3</v>
      </c>
      <c r="H12" s="28">
        <v>0</v>
      </c>
      <c r="I12" s="28">
        <v>3</v>
      </c>
      <c r="J12" s="28">
        <v>0</v>
      </c>
      <c r="K12" s="28">
        <v>30</v>
      </c>
      <c r="L12" s="28">
        <v>0</v>
      </c>
      <c r="M12" s="28">
        <v>8</v>
      </c>
      <c r="N12" s="28">
        <v>52</v>
      </c>
      <c r="O12" s="28">
        <v>10</v>
      </c>
      <c r="P12" s="28">
        <v>0</v>
      </c>
      <c r="Q12" s="28">
        <v>11</v>
      </c>
      <c r="R12" s="28">
        <v>0</v>
      </c>
      <c r="S12" s="28">
        <v>1</v>
      </c>
      <c r="T12" s="28">
        <v>0</v>
      </c>
      <c r="U12" s="28">
        <v>2</v>
      </c>
      <c r="V12" s="28">
        <v>4</v>
      </c>
      <c r="W12" s="28">
        <v>1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1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1</v>
      </c>
      <c r="AJ12" s="28">
        <v>0</v>
      </c>
      <c r="AK12" s="28">
        <v>1</v>
      </c>
      <c r="AL12" s="28">
        <v>1</v>
      </c>
      <c r="AM12" s="28">
        <v>1</v>
      </c>
      <c r="AN12" s="28">
        <v>0</v>
      </c>
      <c r="AO12" s="28">
        <v>0</v>
      </c>
      <c r="AP12" s="28">
        <v>0</v>
      </c>
      <c r="AQ12" s="28" t="s">
        <v>395</v>
      </c>
      <c r="AR12" s="30">
        <v>0</v>
      </c>
      <c r="AS12" s="30">
        <v>7.0000000000000007E-2</v>
      </c>
      <c r="AT12" s="30">
        <v>0</v>
      </c>
      <c r="AU12" s="30">
        <v>8.5000000000000006E-2</v>
      </c>
      <c r="AV12" s="30">
        <v>0</v>
      </c>
      <c r="AW12" s="30">
        <v>0</v>
      </c>
      <c r="AX12" s="30">
        <v>0</v>
      </c>
      <c r="AY12" s="31">
        <f t="shared" si="0"/>
        <v>3.1000000000000007E-2</v>
      </c>
      <c r="AZ12" s="28">
        <v>1.4999999999999999E-2</v>
      </c>
      <c r="BA12" s="28">
        <v>0</v>
      </c>
      <c r="BB12" s="28">
        <v>0.15</v>
      </c>
      <c r="BC12" s="28">
        <v>0</v>
      </c>
      <c r="BD12" s="28">
        <v>0.02</v>
      </c>
      <c r="BE12" s="28">
        <v>0</v>
      </c>
      <c r="BF12" s="28">
        <v>0</v>
      </c>
      <c r="BG12" s="28">
        <v>0</v>
      </c>
      <c r="BH12" s="32">
        <f t="shared" si="11"/>
        <v>6.1666666666666654E-2</v>
      </c>
      <c r="BI12" s="28">
        <v>2.1499999999999998E-2</v>
      </c>
      <c r="BJ12" s="28">
        <v>0</v>
      </c>
      <c r="BK12" s="28" t="s">
        <v>396</v>
      </c>
      <c r="BL12" s="28">
        <v>0</v>
      </c>
      <c r="BM12" s="28">
        <v>2.1999999999999999E-2</v>
      </c>
      <c r="BN12" s="28">
        <v>0</v>
      </c>
      <c r="BO12" s="28">
        <v>0</v>
      </c>
      <c r="BP12" s="28">
        <v>0</v>
      </c>
      <c r="BQ12" s="33">
        <f t="shared" si="10"/>
        <v>1.4624999999999999E-2</v>
      </c>
      <c r="BR12" s="28">
        <v>45</v>
      </c>
      <c r="BS12" s="28">
        <v>0</v>
      </c>
      <c r="BT12" s="28">
        <v>30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32">
        <f t="shared" si="3"/>
        <v>75</v>
      </c>
      <c r="CA12" s="28">
        <v>3.5000000000000003E-2</v>
      </c>
      <c r="CB12" s="28">
        <v>0</v>
      </c>
      <c r="CC12" s="28">
        <v>0.1</v>
      </c>
      <c r="CD12" s="28">
        <v>0</v>
      </c>
      <c r="CE12" s="28">
        <v>3.6999999999999998E-2</v>
      </c>
      <c r="CF12" s="28">
        <v>0</v>
      </c>
      <c r="CG12" s="28">
        <v>0</v>
      </c>
      <c r="CH12" s="28">
        <v>0</v>
      </c>
      <c r="CI12" s="32">
        <f t="shared" si="9"/>
        <v>5.733333333333334E-2</v>
      </c>
      <c r="CJ12" s="28">
        <v>1</v>
      </c>
      <c r="CK12" s="28">
        <v>0</v>
      </c>
      <c r="CL12" s="28">
        <v>8</v>
      </c>
      <c r="CM12" s="28">
        <v>28</v>
      </c>
      <c r="CN12" s="28">
        <v>2</v>
      </c>
      <c r="CO12" s="28">
        <v>0</v>
      </c>
      <c r="CP12" s="28">
        <v>0</v>
      </c>
      <c r="CQ12" s="28">
        <v>0</v>
      </c>
      <c r="CR12" s="28">
        <f t="shared" si="5"/>
        <v>39</v>
      </c>
      <c r="CS12" s="28">
        <v>1</v>
      </c>
      <c r="CT12" s="28">
        <v>0</v>
      </c>
      <c r="CU12" s="28">
        <v>8</v>
      </c>
      <c r="CV12" s="28">
        <v>16</v>
      </c>
      <c r="CW12" s="28">
        <v>2</v>
      </c>
      <c r="CX12" s="28">
        <v>0</v>
      </c>
      <c r="CY12" s="28">
        <v>0</v>
      </c>
      <c r="CZ12" s="28">
        <v>0</v>
      </c>
      <c r="DA12" s="32">
        <f t="shared" si="6"/>
        <v>27</v>
      </c>
      <c r="DB12" s="28">
        <v>1</v>
      </c>
      <c r="DC12" s="28">
        <v>0</v>
      </c>
      <c r="DD12" s="28">
        <v>2</v>
      </c>
      <c r="DE12" s="28">
        <v>0</v>
      </c>
      <c r="DF12" s="28">
        <v>2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0.01</v>
      </c>
      <c r="DM12" s="28">
        <v>0</v>
      </c>
      <c r="DN12" s="28">
        <v>7.0000000000000007E-2</v>
      </c>
      <c r="DO12" s="28">
        <v>0</v>
      </c>
      <c r="DP12" s="28">
        <v>0</v>
      </c>
      <c r="DQ12" s="28">
        <v>0</v>
      </c>
      <c r="DR12" s="28">
        <v>2</v>
      </c>
      <c r="DS12" s="28">
        <v>0</v>
      </c>
      <c r="DT12" s="28">
        <v>1</v>
      </c>
      <c r="DU12" s="28">
        <v>0</v>
      </c>
      <c r="DV12" s="28">
        <v>1</v>
      </c>
      <c r="DW12" s="28">
        <v>0</v>
      </c>
      <c r="DX12" s="28">
        <v>0</v>
      </c>
      <c r="DY12" s="28">
        <v>0</v>
      </c>
      <c r="DZ12" s="28"/>
    </row>
    <row r="13" spans="1:130" ht="14.4" x14ac:dyDescent="0.3">
      <c r="A13" s="43">
        <v>45809</v>
      </c>
      <c r="B13" s="34" t="s">
        <v>169</v>
      </c>
      <c r="C13" s="35">
        <v>4</v>
      </c>
      <c r="D13" s="35">
        <v>0</v>
      </c>
      <c r="E13" s="35">
        <v>20</v>
      </c>
      <c r="F13" s="35">
        <v>26</v>
      </c>
      <c r="G13" s="35">
        <v>5</v>
      </c>
      <c r="H13" s="35">
        <v>0</v>
      </c>
      <c r="I13" s="35">
        <v>4</v>
      </c>
      <c r="J13" s="35">
        <v>0</v>
      </c>
      <c r="K13" s="35">
        <v>30</v>
      </c>
      <c r="L13" s="35">
        <v>0</v>
      </c>
      <c r="M13" s="35">
        <v>10</v>
      </c>
      <c r="N13" s="35">
        <v>54</v>
      </c>
      <c r="O13" s="35">
        <v>10</v>
      </c>
      <c r="P13" s="35">
        <v>0</v>
      </c>
      <c r="Q13" s="35">
        <v>12</v>
      </c>
      <c r="R13" s="35">
        <v>0</v>
      </c>
      <c r="S13" s="35">
        <v>1</v>
      </c>
      <c r="T13" s="35">
        <v>0</v>
      </c>
      <c r="U13" s="35">
        <v>2</v>
      </c>
      <c r="V13" s="35">
        <v>4</v>
      </c>
      <c r="W13" s="35">
        <v>1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1</v>
      </c>
      <c r="AD13" s="35">
        <v>0</v>
      </c>
      <c r="AE13" s="35">
        <v>1</v>
      </c>
      <c r="AF13" s="35">
        <v>0</v>
      </c>
      <c r="AG13" s="35">
        <v>0</v>
      </c>
      <c r="AH13" s="35">
        <v>0</v>
      </c>
      <c r="AI13" s="35">
        <v>1</v>
      </c>
      <c r="AJ13" s="35">
        <v>0</v>
      </c>
      <c r="AK13" s="35">
        <v>1</v>
      </c>
      <c r="AL13" s="35">
        <v>1</v>
      </c>
      <c r="AM13" s="35">
        <v>1</v>
      </c>
      <c r="AN13" s="35">
        <v>0</v>
      </c>
      <c r="AO13" s="35">
        <v>0</v>
      </c>
      <c r="AP13" s="35">
        <v>0</v>
      </c>
      <c r="AQ13" s="35" t="s">
        <v>395</v>
      </c>
      <c r="AR13" s="37">
        <v>0</v>
      </c>
      <c r="AS13" s="37">
        <v>7.0000000000000007E-2</v>
      </c>
      <c r="AT13" s="37">
        <v>0</v>
      </c>
      <c r="AU13" s="37">
        <v>8.5000000000000006E-2</v>
      </c>
      <c r="AV13" s="37">
        <v>0</v>
      </c>
      <c r="AW13" s="37">
        <v>0</v>
      </c>
      <c r="AX13" s="37">
        <v>0</v>
      </c>
      <c r="AY13" s="31">
        <f t="shared" si="0"/>
        <v>3.1000000000000007E-2</v>
      </c>
      <c r="AZ13" s="35">
        <v>1.4999999999999999E-2</v>
      </c>
      <c r="BA13" s="35">
        <v>0</v>
      </c>
      <c r="BB13" s="35">
        <v>0.15</v>
      </c>
      <c r="BC13" s="35">
        <v>0</v>
      </c>
      <c r="BD13" s="35">
        <v>0.03</v>
      </c>
      <c r="BE13" s="35">
        <v>0</v>
      </c>
      <c r="BF13" s="35">
        <v>0</v>
      </c>
      <c r="BG13" s="35">
        <v>0</v>
      </c>
      <c r="BH13" s="32">
        <f t="shared" si="11"/>
        <v>6.4999999999999988E-2</v>
      </c>
      <c r="BI13" s="35">
        <v>2.1499999999999998E-2</v>
      </c>
      <c r="BJ13" s="35">
        <v>0</v>
      </c>
      <c r="BK13" s="35" t="s">
        <v>396</v>
      </c>
      <c r="BL13" s="35">
        <v>0</v>
      </c>
      <c r="BM13" s="35">
        <v>2.1999999999999999E-2</v>
      </c>
      <c r="BN13" s="35">
        <v>0</v>
      </c>
      <c r="BO13" s="35">
        <v>0</v>
      </c>
      <c r="BP13" s="35">
        <v>0</v>
      </c>
      <c r="BQ13" s="33">
        <f t="shared" si="10"/>
        <v>1.4624999999999999E-2</v>
      </c>
      <c r="BR13" s="35">
        <v>45</v>
      </c>
      <c r="BS13" s="35">
        <v>0</v>
      </c>
      <c r="BT13" s="35">
        <v>30</v>
      </c>
      <c r="BU13" s="35">
        <v>0</v>
      </c>
      <c r="BV13" s="35">
        <v>0</v>
      </c>
      <c r="BW13" s="35">
        <v>0</v>
      </c>
      <c r="BX13" s="35">
        <v>0</v>
      </c>
      <c r="BY13" s="35">
        <v>0</v>
      </c>
      <c r="BZ13" s="32">
        <f t="shared" si="3"/>
        <v>75</v>
      </c>
      <c r="CA13" s="35">
        <v>3.5000000000000003E-2</v>
      </c>
      <c r="CB13" s="35">
        <v>0</v>
      </c>
      <c r="CC13" s="35">
        <v>0.1</v>
      </c>
      <c r="CD13" s="35">
        <v>0</v>
      </c>
      <c r="CE13" s="35">
        <v>3.6999999999999998E-2</v>
      </c>
      <c r="CF13" s="35">
        <v>0</v>
      </c>
      <c r="CG13" s="35">
        <v>0</v>
      </c>
      <c r="CH13" s="35">
        <v>0</v>
      </c>
      <c r="CI13" s="32">
        <f t="shared" si="9"/>
        <v>5.733333333333334E-2</v>
      </c>
      <c r="CJ13" s="35">
        <v>1</v>
      </c>
      <c r="CK13" s="35">
        <v>0</v>
      </c>
      <c r="CL13" s="35">
        <v>8</v>
      </c>
      <c r="CM13" s="35">
        <v>31</v>
      </c>
      <c r="CN13" s="35">
        <v>2</v>
      </c>
      <c r="CO13" s="35">
        <v>0</v>
      </c>
      <c r="CP13" s="35">
        <v>0</v>
      </c>
      <c r="CQ13" s="35">
        <v>0</v>
      </c>
      <c r="CR13" s="28">
        <f t="shared" si="5"/>
        <v>42</v>
      </c>
      <c r="CS13" s="35">
        <v>1</v>
      </c>
      <c r="CT13" s="35">
        <v>0</v>
      </c>
      <c r="CU13" s="35">
        <v>8</v>
      </c>
      <c r="CV13" s="35">
        <v>19</v>
      </c>
      <c r="CW13" s="35">
        <v>2</v>
      </c>
      <c r="CX13" s="35">
        <v>0</v>
      </c>
      <c r="CY13" s="35">
        <v>0</v>
      </c>
      <c r="CZ13" s="35">
        <v>0</v>
      </c>
      <c r="DA13" s="32">
        <f t="shared" si="6"/>
        <v>30</v>
      </c>
      <c r="DB13" s="35">
        <v>1</v>
      </c>
      <c r="DC13" s="35">
        <v>0</v>
      </c>
      <c r="DD13" s="35">
        <v>2</v>
      </c>
      <c r="DE13" s="35">
        <v>0</v>
      </c>
      <c r="DF13" s="35">
        <v>2</v>
      </c>
      <c r="DG13" s="35">
        <v>0</v>
      </c>
      <c r="DH13" s="35">
        <v>0</v>
      </c>
      <c r="DI13" s="35">
        <v>0</v>
      </c>
      <c r="DJ13" s="35">
        <v>0</v>
      </c>
      <c r="DK13" s="35">
        <v>0</v>
      </c>
      <c r="DL13" s="35">
        <v>0.01</v>
      </c>
      <c r="DM13" s="35">
        <v>0</v>
      </c>
      <c r="DN13" s="35">
        <v>7.0000000000000007E-2</v>
      </c>
      <c r="DO13" s="35">
        <v>0</v>
      </c>
      <c r="DP13" s="35">
        <v>0</v>
      </c>
      <c r="DQ13" s="35">
        <v>0</v>
      </c>
      <c r="DR13" s="35">
        <v>2</v>
      </c>
      <c r="DS13" s="35">
        <v>0</v>
      </c>
      <c r="DT13" s="35">
        <v>1</v>
      </c>
      <c r="DU13" s="35">
        <v>0</v>
      </c>
      <c r="DV13" s="35">
        <v>1</v>
      </c>
      <c r="DW13" s="35">
        <v>0</v>
      </c>
      <c r="DX13" s="35">
        <v>0</v>
      </c>
      <c r="DY13" s="35">
        <v>0</v>
      </c>
      <c r="DZ13" s="35"/>
    </row>
    <row r="14" spans="1:130" ht="14.4" x14ac:dyDescent="0.3">
      <c r="A14" s="27">
        <v>45992</v>
      </c>
      <c r="B14" s="21" t="s">
        <v>170</v>
      </c>
      <c r="C14" s="28">
        <v>6</v>
      </c>
      <c r="D14" s="28">
        <v>0</v>
      </c>
      <c r="E14" s="28">
        <v>20</v>
      </c>
      <c r="F14" s="28">
        <v>26</v>
      </c>
      <c r="G14" s="28">
        <v>5</v>
      </c>
      <c r="H14" s="28">
        <v>0</v>
      </c>
      <c r="I14" s="28">
        <v>4</v>
      </c>
      <c r="J14" s="28">
        <v>0</v>
      </c>
      <c r="K14" s="28">
        <v>30</v>
      </c>
      <c r="L14" s="28">
        <v>0</v>
      </c>
      <c r="M14" s="28">
        <v>10</v>
      </c>
      <c r="N14" s="28">
        <v>54</v>
      </c>
      <c r="O14" s="28">
        <v>14</v>
      </c>
      <c r="P14" s="28">
        <v>0</v>
      </c>
      <c r="Q14" s="28">
        <v>12</v>
      </c>
      <c r="R14" s="28">
        <v>0</v>
      </c>
      <c r="S14" s="28">
        <v>1</v>
      </c>
      <c r="T14" s="28">
        <v>0</v>
      </c>
      <c r="U14" s="28">
        <v>2</v>
      </c>
      <c r="V14" s="28">
        <v>4</v>
      </c>
      <c r="W14" s="28">
        <v>1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1</v>
      </c>
      <c r="AD14" s="28">
        <v>0</v>
      </c>
      <c r="AE14" s="28">
        <v>1</v>
      </c>
      <c r="AF14" s="28">
        <v>0</v>
      </c>
      <c r="AG14" s="28">
        <v>0</v>
      </c>
      <c r="AH14" s="28">
        <v>0</v>
      </c>
      <c r="AI14" s="28">
        <v>1</v>
      </c>
      <c r="AJ14" s="28">
        <v>0</v>
      </c>
      <c r="AK14" s="28">
        <v>1</v>
      </c>
      <c r="AL14" s="28">
        <v>1</v>
      </c>
      <c r="AM14" s="28">
        <v>1</v>
      </c>
      <c r="AN14" s="28">
        <v>0</v>
      </c>
      <c r="AO14" s="28">
        <v>0</v>
      </c>
      <c r="AP14" s="28">
        <v>0</v>
      </c>
      <c r="AQ14" s="28" t="s">
        <v>395</v>
      </c>
      <c r="AR14" s="30">
        <v>0</v>
      </c>
      <c r="AS14" s="30">
        <v>7.0000000000000007E-2</v>
      </c>
      <c r="AT14" s="30">
        <v>0</v>
      </c>
      <c r="AU14" s="30">
        <v>8.5000000000000006E-2</v>
      </c>
      <c r="AV14" s="30">
        <v>0</v>
      </c>
      <c r="AW14" s="30">
        <v>0</v>
      </c>
      <c r="AX14" s="30">
        <v>0</v>
      </c>
      <c r="AY14" s="31">
        <f t="shared" si="0"/>
        <v>3.1000000000000007E-2</v>
      </c>
      <c r="AZ14" s="28">
        <v>1.4999999999999999E-2</v>
      </c>
      <c r="BA14" s="28">
        <v>0</v>
      </c>
      <c r="BB14" s="28">
        <v>0.15</v>
      </c>
      <c r="BC14" s="28">
        <v>0</v>
      </c>
      <c r="BD14" s="28">
        <v>0.03</v>
      </c>
      <c r="BE14" s="28">
        <v>0</v>
      </c>
      <c r="BF14" s="28">
        <v>0</v>
      </c>
      <c r="BG14" s="28">
        <v>0</v>
      </c>
      <c r="BH14" s="32">
        <f t="shared" si="11"/>
        <v>6.4999999999999988E-2</v>
      </c>
      <c r="BI14" s="28">
        <v>2.1499999999999998E-2</v>
      </c>
      <c r="BJ14" s="28">
        <v>0</v>
      </c>
      <c r="BK14" s="28" t="s">
        <v>396</v>
      </c>
      <c r="BL14" s="28">
        <v>0</v>
      </c>
      <c r="BM14" s="28">
        <v>2.1999999999999999E-2</v>
      </c>
      <c r="BN14" s="28">
        <v>0</v>
      </c>
      <c r="BO14" s="28">
        <v>0</v>
      </c>
      <c r="BP14" s="28">
        <v>0</v>
      </c>
      <c r="BQ14" s="33">
        <f t="shared" si="10"/>
        <v>1.4624999999999999E-2</v>
      </c>
      <c r="BR14" s="28">
        <v>45</v>
      </c>
      <c r="BS14" s="28">
        <v>0</v>
      </c>
      <c r="BT14" s="28">
        <v>30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32">
        <f t="shared" si="3"/>
        <v>75</v>
      </c>
      <c r="CA14" s="28">
        <v>3.5000000000000003E-2</v>
      </c>
      <c r="CB14" s="28">
        <v>0</v>
      </c>
      <c r="CC14" s="28">
        <v>0.1</v>
      </c>
      <c r="CD14" s="28">
        <v>0</v>
      </c>
      <c r="CE14" s="28">
        <v>3.6999999999999998E-2</v>
      </c>
      <c r="CF14" s="28">
        <v>0</v>
      </c>
      <c r="CG14" s="28">
        <v>0</v>
      </c>
      <c r="CH14" s="28">
        <v>0</v>
      </c>
      <c r="CI14" s="32">
        <f t="shared" si="9"/>
        <v>5.733333333333334E-2</v>
      </c>
      <c r="CJ14" s="28">
        <v>1</v>
      </c>
      <c r="CK14" s="28">
        <v>0</v>
      </c>
      <c r="CL14" s="28">
        <v>9</v>
      </c>
      <c r="CM14" s="28">
        <v>31</v>
      </c>
      <c r="CN14" s="28">
        <v>3</v>
      </c>
      <c r="CO14" s="28">
        <v>0</v>
      </c>
      <c r="CP14" s="28">
        <v>0</v>
      </c>
      <c r="CQ14" s="28">
        <v>0</v>
      </c>
      <c r="CR14" s="28">
        <f t="shared" si="5"/>
        <v>44</v>
      </c>
      <c r="CS14" s="28">
        <v>1</v>
      </c>
      <c r="CT14" s="28">
        <v>0</v>
      </c>
      <c r="CU14" s="28">
        <v>9</v>
      </c>
      <c r="CV14" s="28">
        <v>19</v>
      </c>
      <c r="CW14" s="28">
        <v>3</v>
      </c>
      <c r="CX14" s="28">
        <v>0</v>
      </c>
      <c r="CY14" s="28">
        <v>0</v>
      </c>
      <c r="CZ14" s="28">
        <v>0</v>
      </c>
      <c r="DA14" s="32">
        <f t="shared" si="6"/>
        <v>32</v>
      </c>
      <c r="DB14" s="28">
        <v>1</v>
      </c>
      <c r="DC14" s="28">
        <v>0</v>
      </c>
      <c r="DD14" s="28">
        <v>2</v>
      </c>
      <c r="DE14" s="28">
        <v>0</v>
      </c>
      <c r="DF14" s="28">
        <v>2</v>
      </c>
      <c r="DG14" s="28">
        <v>0</v>
      </c>
      <c r="DH14" s="28">
        <v>0</v>
      </c>
      <c r="DI14" s="28">
        <v>0</v>
      </c>
      <c r="DJ14" s="28">
        <v>0</v>
      </c>
      <c r="DK14" s="28">
        <v>0</v>
      </c>
      <c r="DL14" s="28">
        <v>0.01</v>
      </c>
      <c r="DM14" s="28">
        <v>0</v>
      </c>
      <c r="DN14" s="28">
        <v>7.0000000000000007E-2</v>
      </c>
      <c r="DO14" s="28">
        <v>0</v>
      </c>
      <c r="DP14" s="28">
        <v>0</v>
      </c>
      <c r="DQ14" s="28">
        <v>0</v>
      </c>
      <c r="DR14" s="28">
        <v>2</v>
      </c>
      <c r="DS14" s="28">
        <v>0</v>
      </c>
      <c r="DT14" s="28">
        <v>1</v>
      </c>
      <c r="DU14" s="28">
        <v>0</v>
      </c>
      <c r="DV14" s="28">
        <v>1</v>
      </c>
      <c r="DW14" s="28">
        <v>0</v>
      </c>
      <c r="DX14" s="28">
        <v>0</v>
      </c>
      <c r="DY14" s="28">
        <v>0</v>
      </c>
      <c r="DZ14" s="28"/>
    </row>
    <row r="15" spans="1:130" ht="14.4" x14ac:dyDescent="0.3">
      <c r="A15" s="43">
        <v>46174</v>
      </c>
      <c r="B15" s="34" t="s">
        <v>171</v>
      </c>
      <c r="C15" s="35">
        <v>6</v>
      </c>
      <c r="D15" s="35">
        <v>0</v>
      </c>
      <c r="E15" s="35">
        <v>20</v>
      </c>
      <c r="F15" s="35">
        <v>28</v>
      </c>
      <c r="G15" s="35">
        <v>5</v>
      </c>
      <c r="H15" s="35">
        <v>0</v>
      </c>
      <c r="I15" s="35">
        <v>4</v>
      </c>
      <c r="J15" s="35">
        <v>0</v>
      </c>
      <c r="K15" s="35">
        <v>30</v>
      </c>
      <c r="L15" s="35">
        <v>0</v>
      </c>
      <c r="M15" s="35">
        <v>10</v>
      </c>
      <c r="N15" s="35">
        <v>56</v>
      </c>
      <c r="O15" s="35">
        <v>14</v>
      </c>
      <c r="P15" s="35">
        <v>0</v>
      </c>
      <c r="Q15" s="35">
        <v>12</v>
      </c>
      <c r="R15" s="35">
        <v>0</v>
      </c>
      <c r="S15" s="35">
        <v>1</v>
      </c>
      <c r="T15" s="35">
        <v>0</v>
      </c>
      <c r="U15" s="35">
        <v>2</v>
      </c>
      <c r="V15" s="35">
        <v>4</v>
      </c>
      <c r="W15" s="35">
        <v>1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1</v>
      </c>
      <c r="AD15" s="35">
        <v>0</v>
      </c>
      <c r="AE15" s="35">
        <v>1</v>
      </c>
      <c r="AF15" s="35">
        <v>0</v>
      </c>
      <c r="AG15" s="35">
        <v>0</v>
      </c>
      <c r="AH15" s="35">
        <v>0</v>
      </c>
      <c r="AI15" s="35">
        <v>1</v>
      </c>
      <c r="AJ15" s="35">
        <v>0</v>
      </c>
      <c r="AK15" s="35">
        <v>1</v>
      </c>
      <c r="AL15" s="35">
        <v>1</v>
      </c>
      <c r="AM15" s="35">
        <v>1</v>
      </c>
      <c r="AN15" s="35">
        <v>0</v>
      </c>
      <c r="AO15" s="35">
        <v>0</v>
      </c>
      <c r="AP15" s="35">
        <v>0</v>
      </c>
      <c r="AQ15" s="35" t="s">
        <v>395</v>
      </c>
      <c r="AR15" s="37">
        <v>0</v>
      </c>
      <c r="AS15" s="37">
        <v>7.0000000000000007E-2</v>
      </c>
      <c r="AT15" s="37">
        <v>0</v>
      </c>
      <c r="AU15" s="37">
        <v>8.5000000000000006E-2</v>
      </c>
      <c r="AV15" s="37">
        <v>0</v>
      </c>
      <c r="AW15" s="37">
        <v>0</v>
      </c>
      <c r="AX15" s="37">
        <v>0</v>
      </c>
      <c r="AY15" s="31">
        <f t="shared" si="0"/>
        <v>3.1000000000000007E-2</v>
      </c>
      <c r="AZ15" s="35">
        <v>1.4999999999999999E-2</v>
      </c>
      <c r="BA15" s="35">
        <v>0</v>
      </c>
      <c r="BB15" s="35">
        <v>0.15</v>
      </c>
      <c r="BC15" s="35">
        <v>0</v>
      </c>
      <c r="BD15" s="35">
        <v>0.03</v>
      </c>
      <c r="BE15" s="35">
        <v>0</v>
      </c>
      <c r="BF15" s="35">
        <v>0</v>
      </c>
      <c r="BG15" s="35">
        <v>0</v>
      </c>
      <c r="BH15" s="32">
        <f t="shared" si="11"/>
        <v>6.4999999999999988E-2</v>
      </c>
      <c r="BI15" s="35">
        <v>2.1499999999999998E-2</v>
      </c>
      <c r="BJ15" s="35">
        <v>0</v>
      </c>
      <c r="BK15" s="35" t="s">
        <v>396</v>
      </c>
      <c r="BL15" s="35">
        <v>0</v>
      </c>
      <c r="BM15" s="35">
        <v>2.1999999999999999E-2</v>
      </c>
      <c r="BN15" s="35">
        <v>0</v>
      </c>
      <c r="BO15" s="35">
        <v>0</v>
      </c>
      <c r="BP15" s="35">
        <v>0</v>
      </c>
      <c r="BQ15" s="33">
        <f t="shared" si="10"/>
        <v>1.4624999999999999E-2</v>
      </c>
      <c r="BR15" s="35">
        <v>45</v>
      </c>
      <c r="BS15" s="35">
        <v>0</v>
      </c>
      <c r="BT15" s="35">
        <v>30</v>
      </c>
      <c r="BU15" s="35">
        <v>0</v>
      </c>
      <c r="BV15" s="35">
        <v>0</v>
      </c>
      <c r="BW15" s="35">
        <v>0</v>
      </c>
      <c r="BX15" s="35">
        <v>0</v>
      </c>
      <c r="BY15" s="35">
        <v>0</v>
      </c>
      <c r="BZ15" s="32">
        <f t="shared" si="3"/>
        <v>75</v>
      </c>
      <c r="CA15" s="35">
        <v>3.5000000000000003E-2</v>
      </c>
      <c r="CB15" s="35">
        <v>0</v>
      </c>
      <c r="CC15" s="35">
        <v>0.1</v>
      </c>
      <c r="CD15" s="35">
        <v>0</v>
      </c>
      <c r="CE15" s="35">
        <v>3.6999999999999998E-2</v>
      </c>
      <c r="CF15" s="35">
        <v>0</v>
      </c>
      <c r="CG15" s="35">
        <v>0</v>
      </c>
      <c r="CH15" s="35">
        <v>0</v>
      </c>
      <c r="CI15" s="32">
        <f t="shared" si="9"/>
        <v>5.733333333333334E-2</v>
      </c>
      <c r="CJ15" s="35">
        <v>1</v>
      </c>
      <c r="CK15" s="35">
        <v>0</v>
      </c>
      <c r="CL15" s="35">
        <v>9</v>
      </c>
      <c r="CM15" s="35">
        <v>34</v>
      </c>
      <c r="CN15" s="35">
        <v>3</v>
      </c>
      <c r="CO15" s="35">
        <v>0</v>
      </c>
      <c r="CP15" s="35">
        <v>0</v>
      </c>
      <c r="CQ15" s="35">
        <v>0</v>
      </c>
      <c r="CR15" s="28">
        <f t="shared" si="5"/>
        <v>47</v>
      </c>
      <c r="CS15" s="35">
        <v>1</v>
      </c>
      <c r="CT15" s="35">
        <v>0</v>
      </c>
      <c r="CU15" s="35">
        <v>9</v>
      </c>
      <c r="CV15" s="35">
        <v>22</v>
      </c>
      <c r="CW15" s="35">
        <v>3</v>
      </c>
      <c r="CX15" s="35">
        <v>0</v>
      </c>
      <c r="CY15" s="35">
        <v>0</v>
      </c>
      <c r="CZ15" s="35">
        <v>0</v>
      </c>
      <c r="DA15" s="32">
        <f t="shared" si="6"/>
        <v>35</v>
      </c>
      <c r="DB15" s="35">
        <v>1</v>
      </c>
      <c r="DC15" s="35">
        <v>0</v>
      </c>
      <c r="DD15" s="35">
        <v>2</v>
      </c>
      <c r="DE15" s="35">
        <v>0</v>
      </c>
      <c r="DF15" s="35">
        <v>2</v>
      </c>
      <c r="DG15" s="35">
        <v>0</v>
      </c>
      <c r="DH15" s="35">
        <v>0</v>
      </c>
      <c r="DI15" s="35">
        <v>0</v>
      </c>
      <c r="DJ15" s="35">
        <v>0</v>
      </c>
      <c r="DK15" s="35">
        <v>0</v>
      </c>
      <c r="DL15" s="35">
        <v>0.01</v>
      </c>
      <c r="DM15" s="35">
        <v>0</v>
      </c>
      <c r="DN15" s="35">
        <v>7.0000000000000007E-2</v>
      </c>
      <c r="DO15" s="35">
        <v>0</v>
      </c>
      <c r="DP15" s="35">
        <v>0</v>
      </c>
      <c r="DQ15" s="35">
        <v>0</v>
      </c>
      <c r="DR15" s="35">
        <v>2</v>
      </c>
      <c r="DS15" s="35">
        <v>0</v>
      </c>
      <c r="DT15" s="35">
        <v>1</v>
      </c>
      <c r="DU15" s="35">
        <v>0</v>
      </c>
      <c r="DV15" s="35">
        <v>1</v>
      </c>
      <c r="DW15" s="35">
        <v>0</v>
      </c>
      <c r="DX15" s="35">
        <v>0</v>
      </c>
      <c r="DY15" s="35">
        <v>0</v>
      </c>
      <c r="DZ15" s="35"/>
    </row>
    <row r="16" spans="1:130" ht="14.4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</row>
    <row r="17" spans="1:130" ht="14.4" x14ac:dyDescent="0.3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</row>
    <row r="18" spans="1:130" ht="14.4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</row>
    <row r="19" spans="1:130" ht="14.4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</row>
    <row r="20" spans="1:130" ht="15.75" customHeigh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</row>
    <row r="21" spans="1:130" ht="15.75" customHeight="1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</row>
    <row r="22" spans="1:130" ht="15.75" customHeight="1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</row>
    <row r="23" spans="1:130" ht="15.75" customHeight="1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</row>
    <row r="24" spans="1:130" ht="15.75" customHeight="1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</row>
    <row r="25" spans="1:130" ht="15.75" customHeight="1" x14ac:dyDescent="0.3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</row>
    <row r="26" spans="1:130" ht="15.75" customHeight="1" x14ac:dyDescent="0.3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</row>
    <row r="27" spans="1:130" ht="15.75" customHeight="1" x14ac:dyDescent="0.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</row>
    <row r="28" spans="1:130" ht="15.75" customHeight="1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</row>
    <row r="29" spans="1:130" ht="15.75" customHeight="1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</row>
    <row r="30" spans="1:130" ht="15.75" customHeight="1" x14ac:dyDescent="0.3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</row>
    <row r="31" spans="1:130" ht="15.75" customHeight="1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</row>
    <row r="32" spans="1:130" ht="15.75" customHeight="1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</row>
    <row r="33" spans="1:130" ht="15.75" customHeight="1" x14ac:dyDescent="0.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</row>
    <row r="34" spans="1:130" ht="15.75" customHeight="1" x14ac:dyDescent="0.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</row>
    <row r="35" spans="1:130" ht="15.75" customHeight="1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</row>
    <row r="36" spans="1:130" ht="15.75" customHeight="1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</row>
    <row r="37" spans="1:130" ht="15.75" customHeight="1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</row>
    <row r="38" spans="1:130" ht="15.75" customHeight="1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</row>
    <row r="39" spans="1:130" ht="15.75" customHeight="1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</row>
    <row r="40" spans="1:130" ht="15.75" customHeight="1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</row>
    <row r="41" spans="1:130" ht="15.75" customHeight="1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</row>
    <row r="42" spans="1:130" ht="15.75" customHeight="1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</row>
    <row r="43" spans="1:130" ht="15.75" customHeight="1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</row>
    <row r="44" spans="1:130" ht="15.75" customHeight="1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</row>
    <row r="45" spans="1:130" ht="15.75" customHeight="1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</row>
    <row r="46" spans="1:130" ht="15.7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</row>
    <row r="47" spans="1:130" ht="15.75" customHeight="1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</row>
    <row r="48" spans="1:130" ht="15.75" customHeight="1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</row>
    <row r="49" spans="1:130" ht="15.75" customHeight="1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</row>
    <row r="50" spans="1:130" ht="15.75" customHeight="1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</row>
    <row r="51" spans="1:130" ht="15.75" customHeight="1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</row>
    <row r="52" spans="1:130" ht="15.75" customHeight="1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</row>
    <row r="53" spans="1:130" ht="15.75" customHeight="1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</row>
    <row r="54" spans="1:130" ht="15.75" customHeight="1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</row>
    <row r="55" spans="1:130" ht="15.75" customHeight="1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</row>
    <row r="56" spans="1:130" ht="15.75" customHeight="1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</row>
    <row r="57" spans="1:130" ht="15.75" customHeight="1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</row>
    <row r="58" spans="1:130" ht="15.75" customHeigh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</row>
    <row r="59" spans="1:130" ht="15.75" customHeight="1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</row>
    <row r="60" spans="1:130" ht="15.75" customHeigh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</row>
    <row r="61" spans="1:130" ht="15.75" customHeight="1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</row>
    <row r="62" spans="1:130" ht="15.75" customHeight="1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</row>
    <row r="63" spans="1:130" ht="15.75" customHeight="1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</row>
    <row r="64" spans="1:130" ht="15.75" customHeight="1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</row>
    <row r="65" spans="1:130" ht="15.75" customHeight="1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</row>
    <row r="66" spans="1:130" ht="15.75" customHeight="1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</row>
    <row r="67" spans="1:130" ht="15.75" customHeight="1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</row>
    <row r="68" spans="1:130" ht="15.75" customHeight="1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</row>
    <row r="69" spans="1:130" ht="15.75" customHeight="1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</row>
    <row r="70" spans="1:130" ht="15.75" customHeight="1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</row>
    <row r="71" spans="1:130" ht="15.75" customHeight="1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</row>
    <row r="72" spans="1:130" ht="15.75" customHeight="1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</row>
    <row r="73" spans="1:130" ht="15.75" customHeight="1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</row>
    <row r="74" spans="1:130" ht="15.75" customHeight="1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</row>
    <row r="75" spans="1:130" ht="15.75" customHeight="1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</row>
    <row r="76" spans="1:130" ht="15.75" customHeight="1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</row>
    <row r="77" spans="1:130" ht="15.75" customHeight="1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</row>
    <row r="78" spans="1:130" ht="15.75" customHeight="1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</row>
    <row r="79" spans="1:130" ht="15.75" customHeight="1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</row>
    <row r="80" spans="1:130" ht="15.75" customHeigh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</row>
    <row r="81" spans="1:130" ht="15.75" customHeight="1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</row>
    <row r="82" spans="1:130" ht="15.75" customHeight="1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</row>
    <row r="83" spans="1:130" ht="15.75" customHeight="1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</row>
    <row r="84" spans="1:130" ht="15.75" customHeight="1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</row>
    <row r="85" spans="1:130" ht="30" customHeight="1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</row>
    <row r="86" spans="1:130" ht="15.75" customHeight="1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</row>
    <row r="87" spans="1:130" ht="15.75" customHeight="1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</row>
    <row r="88" spans="1:130" ht="15.75" customHeight="1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</row>
    <row r="89" spans="1:130" ht="15.75" customHeight="1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</row>
    <row r="90" spans="1:130" ht="15.75" customHeight="1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</row>
    <row r="91" spans="1:130" ht="15.75" customHeight="1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</row>
    <row r="92" spans="1:130" ht="15.75" customHeight="1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</row>
    <row r="93" spans="1:130" ht="15.75" customHeight="1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</row>
    <row r="94" spans="1:130" ht="30.75" customHeight="1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</row>
    <row r="95" spans="1:130" ht="15.75" customHeight="1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</row>
    <row r="96" spans="1:130" ht="15.75" customHeight="1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</row>
    <row r="97" spans="1:130" ht="15.75" customHeight="1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</row>
    <row r="98" spans="1:130" ht="15.75" customHeight="1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</row>
    <row r="99" spans="1:130" ht="15.75" customHeight="1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</row>
    <row r="100" spans="1:130" ht="15.75" customHeight="1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</row>
    <row r="101" spans="1:130" ht="15.75" customHeight="1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</row>
    <row r="102" spans="1:130" ht="15.75" customHeight="1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</row>
    <row r="103" spans="1:130" ht="49.5" customHeight="1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</row>
    <row r="104" spans="1:130" ht="15.75" customHeight="1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</row>
    <row r="105" spans="1:130" ht="15.75" customHeight="1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</row>
    <row r="106" spans="1:130" ht="15.75" customHeight="1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</row>
    <row r="107" spans="1:130" ht="15.75" customHeight="1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</row>
    <row r="108" spans="1:130" ht="15.75" customHeight="1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</row>
    <row r="109" spans="1:130" ht="15.75" customHeight="1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</row>
    <row r="110" spans="1:130" ht="15.75" customHeight="1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</row>
    <row r="111" spans="1:130" ht="15.75" customHeight="1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</row>
    <row r="112" spans="1:130" ht="15.75" customHeight="1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</row>
    <row r="113" spans="1:130" ht="15.75" customHeight="1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</row>
    <row r="114" spans="1:130" ht="15.75" customHeight="1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</row>
    <row r="115" spans="1:130" ht="15.75" customHeight="1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</row>
    <row r="116" spans="1:130" ht="15.75" customHeight="1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</row>
    <row r="117" spans="1:130" ht="15.75" customHeight="1" x14ac:dyDescent="0.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</row>
    <row r="118" spans="1:130" ht="15.75" customHeight="1" x14ac:dyDescent="0.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</row>
    <row r="119" spans="1:130" ht="15.75" customHeight="1" x14ac:dyDescent="0.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</row>
    <row r="120" spans="1:130" ht="15.75" customHeight="1" x14ac:dyDescent="0.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</row>
    <row r="121" spans="1:130" ht="15.75" customHeight="1" x14ac:dyDescent="0.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</row>
    <row r="122" spans="1:130" ht="15.75" customHeight="1" x14ac:dyDescent="0.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</row>
    <row r="123" spans="1:130" ht="15.75" customHeight="1" x14ac:dyDescent="0.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</row>
    <row r="124" spans="1:130" ht="15.75" customHeight="1" x14ac:dyDescent="0.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</row>
    <row r="125" spans="1:130" ht="15.75" customHeight="1" x14ac:dyDescent="0.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</row>
    <row r="126" spans="1:130" ht="15.75" customHeight="1" x14ac:dyDescent="0.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</row>
    <row r="127" spans="1:130" ht="15.75" customHeight="1" x14ac:dyDescent="0.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</row>
    <row r="128" spans="1:130" ht="15.75" customHeight="1" x14ac:dyDescent="0.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</row>
    <row r="129" spans="1:130" ht="15.75" customHeight="1" x14ac:dyDescent="0.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</row>
    <row r="130" spans="1:130" ht="15.75" customHeight="1" x14ac:dyDescent="0.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</row>
    <row r="131" spans="1:130" ht="15.75" customHeight="1" x14ac:dyDescent="0.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</row>
    <row r="132" spans="1:130" ht="15.75" customHeight="1" x14ac:dyDescent="0.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</row>
    <row r="133" spans="1:130" ht="15.75" customHeight="1" x14ac:dyDescent="0.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</row>
    <row r="134" spans="1:130" ht="15.75" customHeight="1" x14ac:dyDescent="0.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</row>
    <row r="135" spans="1:130" ht="15.75" customHeight="1" x14ac:dyDescent="0.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</row>
    <row r="136" spans="1:130" ht="15.75" customHeight="1" x14ac:dyDescent="0.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</row>
    <row r="137" spans="1:130" ht="15.75" customHeight="1" x14ac:dyDescent="0.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</row>
    <row r="138" spans="1:130" ht="15.75" customHeight="1" x14ac:dyDescent="0.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</row>
    <row r="139" spans="1:130" ht="15.75" customHeight="1" x14ac:dyDescent="0.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</row>
    <row r="140" spans="1:130" ht="15.75" customHeight="1" x14ac:dyDescent="0.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</row>
    <row r="141" spans="1:130" ht="15.75" customHeight="1" x14ac:dyDescent="0.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</row>
    <row r="142" spans="1:130" ht="15.75" customHeight="1" x14ac:dyDescent="0.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</row>
    <row r="143" spans="1:130" ht="15.75" customHeight="1" x14ac:dyDescent="0.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</row>
    <row r="144" spans="1:130" ht="15.75" customHeight="1" x14ac:dyDescent="0.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</row>
    <row r="145" spans="1:130" ht="15.75" customHeight="1" x14ac:dyDescent="0.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</row>
    <row r="146" spans="1:130" ht="15.75" customHeight="1" x14ac:dyDescent="0.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</row>
    <row r="147" spans="1:130" ht="15.75" customHeight="1" x14ac:dyDescent="0.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</row>
    <row r="148" spans="1:130" ht="15.75" customHeight="1" x14ac:dyDescent="0.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</row>
    <row r="149" spans="1:130" ht="15.75" customHeight="1" x14ac:dyDescent="0.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</row>
    <row r="150" spans="1:130" ht="15.75" customHeight="1" x14ac:dyDescent="0.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</row>
    <row r="151" spans="1:130" ht="15.75" customHeight="1" x14ac:dyDescent="0.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</row>
    <row r="152" spans="1:130" ht="15.75" customHeight="1" x14ac:dyDescent="0.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</row>
    <row r="153" spans="1:130" ht="15.75" customHeight="1" x14ac:dyDescent="0.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</row>
    <row r="154" spans="1:130" ht="15.75" customHeight="1" x14ac:dyDescent="0.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</row>
    <row r="155" spans="1:130" ht="15.75" customHeight="1" x14ac:dyDescent="0.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</row>
    <row r="156" spans="1:130" ht="15.75" customHeight="1" x14ac:dyDescent="0.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</row>
    <row r="157" spans="1:130" ht="15.75" customHeight="1" x14ac:dyDescent="0.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</row>
    <row r="158" spans="1:130" ht="15.75" customHeight="1" x14ac:dyDescent="0.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</row>
    <row r="159" spans="1:130" ht="15.75" customHeight="1" x14ac:dyDescent="0.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</row>
    <row r="160" spans="1:130" ht="15.75" customHeight="1" x14ac:dyDescent="0.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</row>
    <row r="161" spans="1:130" ht="15.75" customHeight="1" x14ac:dyDescent="0.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</row>
    <row r="162" spans="1:130" ht="15.75" customHeight="1" x14ac:dyDescent="0.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</row>
    <row r="163" spans="1:130" ht="15.75" customHeight="1" x14ac:dyDescent="0.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</row>
    <row r="164" spans="1:130" ht="15.75" customHeight="1" x14ac:dyDescent="0.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</row>
    <row r="165" spans="1:130" ht="15.75" customHeight="1" x14ac:dyDescent="0.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</row>
    <row r="166" spans="1:130" ht="15.75" customHeight="1" x14ac:dyDescent="0.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</row>
    <row r="167" spans="1:130" ht="15.75" customHeight="1" x14ac:dyDescent="0.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</row>
    <row r="168" spans="1:130" ht="15.75" customHeight="1" x14ac:dyDescent="0.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</row>
    <row r="169" spans="1:130" ht="15.75" customHeight="1" x14ac:dyDescent="0.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</row>
    <row r="170" spans="1:130" ht="15.75" customHeight="1" x14ac:dyDescent="0.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</row>
    <row r="171" spans="1:130" ht="15.75" customHeight="1" x14ac:dyDescent="0.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</row>
    <row r="172" spans="1:130" ht="15.75" customHeight="1" x14ac:dyDescent="0.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</row>
    <row r="173" spans="1:130" ht="15.75" customHeight="1" x14ac:dyDescent="0.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</row>
    <row r="174" spans="1:130" ht="15.75" customHeight="1" x14ac:dyDescent="0.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</row>
    <row r="175" spans="1:130" ht="15.75" customHeight="1" x14ac:dyDescent="0.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</row>
    <row r="176" spans="1:130" ht="15.75" customHeight="1" x14ac:dyDescent="0.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</row>
    <row r="177" spans="1:130" ht="15.75" customHeight="1" x14ac:dyDescent="0.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</row>
    <row r="178" spans="1:130" ht="15.75" customHeight="1" x14ac:dyDescent="0.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</row>
    <row r="179" spans="1:130" ht="15.75" customHeight="1" x14ac:dyDescent="0.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</row>
    <row r="180" spans="1:130" ht="15.75" customHeight="1" x14ac:dyDescent="0.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</row>
    <row r="181" spans="1:130" ht="15.75" customHeight="1" x14ac:dyDescent="0.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</row>
    <row r="182" spans="1:130" ht="15.75" customHeight="1" x14ac:dyDescent="0.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</row>
    <row r="183" spans="1:130" ht="15.75" customHeight="1" x14ac:dyDescent="0.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</row>
    <row r="184" spans="1:130" ht="15.75" customHeight="1" x14ac:dyDescent="0.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</row>
    <row r="185" spans="1:130" ht="15.75" customHeight="1" x14ac:dyDescent="0.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</row>
    <row r="186" spans="1:130" ht="15.75" customHeight="1" x14ac:dyDescent="0.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</row>
    <row r="187" spans="1:130" ht="15.75" customHeight="1" x14ac:dyDescent="0.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</row>
    <row r="188" spans="1:130" ht="15.75" customHeight="1" x14ac:dyDescent="0.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</row>
    <row r="189" spans="1:130" ht="15.75" customHeight="1" x14ac:dyDescent="0.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</row>
    <row r="190" spans="1:130" ht="15.75" customHeight="1" x14ac:dyDescent="0.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</row>
    <row r="191" spans="1:130" ht="15.75" customHeight="1" x14ac:dyDescent="0.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</row>
    <row r="192" spans="1:130" ht="15.75" customHeight="1" x14ac:dyDescent="0.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</row>
    <row r="193" spans="1:130" ht="15.75" customHeight="1" x14ac:dyDescent="0.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</row>
    <row r="194" spans="1:130" ht="15.75" customHeight="1" x14ac:dyDescent="0.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</row>
    <row r="195" spans="1:130" ht="15.75" customHeight="1" x14ac:dyDescent="0.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</row>
    <row r="196" spans="1:130" ht="15.75" customHeight="1" x14ac:dyDescent="0.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</row>
    <row r="197" spans="1:130" ht="15.75" customHeight="1" x14ac:dyDescent="0.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</row>
    <row r="198" spans="1:130" ht="15.75" customHeight="1" x14ac:dyDescent="0.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</row>
    <row r="199" spans="1:130" ht="15.75" customHeight="1" x14ac:dyDescent="0.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</row>
    <row r="200" spans="1:130" ht="15.75" customHeight="1" x14ac:dyDescent="0.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</row>
    <row r="201" spans="1:130" ht="15.75" customHeight="1" x14ac:dyDescent="0.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</row>
    <row r="202" spans="1:130" ht="15.75" customHeight="1" x14ac:dyDescent="0.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</row>
    <row r="203" spans="1:130" ht="15.75" customHeight="1" x14ac:dyDescent="0.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</row>
    <row r="204" spans="1:130" ht="15.75" customHeight="1" x14ac:dyDescent="0.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</row>
    <row r="205" spans="1:130" ht="15.75" customHeight="1" x14ac:dyDescent="0.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</row>
    <row r="206" spans="1:130" ht="15.75" customHeight="1" x14ac:dyDescent="0.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</row>
    <row r="207" spans="1:130" ht="15.75" customHeight="1" x14ac:dyDescent="0.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</row>
    <row r="208" spans="1:130" ht="15.75" customHeight="1" x14ac:dyDescent="0.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</row>
    <row r="209" spans="1:130" ht="15.75" customHeight="1" x14ac:dyDescent="0.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</row>
    <row r="210" spans="1:130" ht="15.75" customHeight="1" x14ac:dyDescent="0.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</row>
    <row r="211" spans="1:130" ht="15.75" customHeight="1" x14ac:dyDescent="0.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</row>
    <row r="212" spans="1:130" ht="15.75" customHeight="1" x14ac:dyDescent="0.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</row>
    <row r="213" spans="1:130" ht="15.75" customHeight="1" x14ac:dyDescent="0.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</row>
    <row r="214" spans="1:130" ht="15.75" customHeight="1" x14ac:dyDescent="0.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</row>
    <row r="215" spans="1:130" ht="15.75" customHeight="1" x14ac:dyDescent="0.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</row>
    <row r="216" spans="1:130" ht="15.75" customHeight="1" x14ac:dyDescent="0.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</row>
    <row r="217" spans="1:130" ht="15.75" customHeight="1" x14ac:dyDescent="0.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</row>
    <row r="218" spans="1:130" ht="15.75" customHeight="1" x14ac:dyDescent="0.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</row>
    <row r="219" spans="1:130" ht="15.75" customHeight="1" x14ac:dyDescent="0.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</row>
    <row r="220" spans="1:130" ht="15.75" customHeight="1" x14ac:dyDescent="0.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</row>
  </sheetData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3"/>
  <cols>
    <col min="1" max="1" width="8.6640625" customWidth="1"/>
    <col min="2" max="2" width="13" customWidth="1"/>
    <col min="3" max="29" width="8.6640625" customWidth="1"/>
    <col min="30" max="30" width="10.6640625" customWidth="1"/>
    <col min="31" max="31" width="13.33203125" customWidth="1"/>
    <col min="32" max="32" width="11.33203125" customWidth="1"/>
    <col min="33" max="33" width="12.33203125" customWidth="1"/>
    <col min="34" max="34" width="11.44140625" customWidth="1"/>
    <col min="35" max="35" width="10.6640625" customWidth="1"/>
    <col min="36" max="36" width="13" customWidth="1"/>
    <col min="37" max="37" width="12" customWidth="1"/>
    <col min="38" max="86" width="8.6640625" customWidth="1"/>
  </cols>
  <sheetData>
    <row r="1" spans="1:86" ht="14.25" customHeight="1" x14ac:dyDescent="0.3">
      <c r="A1" s="1"/>
      <c r="B1" s="1" t="s">
        <v>0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/>
      <c r="U1" s="1" t="s">
        <v>415</v>
      </c>
      <c r="V1" s="1" t="s">
        <v>416</v>
      </c>
      <c r="W1" s="1" t="s">
        <v>417</v>
      </c>
      <c r="X1" s="1" t="s">
        <v>418</v>
      </c>
      <c r="Y1" s="1" t="s">
        <v>419</v>
      </c>
      <c r="Z1" s="1" t="s">
        <v>420</v>
      </c>
      <c r="AA1" s="1" t="s">
        <v>421</v>
      </c>
      <c r="AB1" s="1" t="s">
        <v>422</v>
      </c>
      <c r="AC1" s="45" t="s">
        <v>423</v>
      </c>
      <c r="AD1" s="1" t="s">
        <v>424</v>
      </c>
      <c r="AE1" s="1" t="s">
        <v>425</v>
      </c>
      <c r="AF1" s="1" t="s">
        <v>426</v>
      </c>
      <c r="AG1" s="1" t="s">
        <v>427</v>
      </c>
      <c r="AH1" s="1" t="s">
        <v>428</v>
      </c>
      <c r="AI1" s="1" t="s">
        <v>429</v>
      </c>
      <c r="AJ1" s="1" t="s">
        <v>430</v>
      </c>
      <c r="AK1" s="1" t="s">
        <v>431</v>
      </c>
      <c r="AL1" s="45" t="s">
        <v>432</v>
      </c>
      <c r="AM1" s="1" t="s">
        <v>338</v>
      </c>
      <c r="AN1" s="1" t="s">
        <v>339</v>
      </c>
      <c r="AO1" s="1" t="s">
        <v>340</v>
      </c>
      <c r="AP1" s="1" t="s">
        <v>341</v>
      </c>
      <c r="AQ1" s="1" t="s">
        <v>342</v>
      </c>
      <c r="AR1" s="1" t="s">
        <v>343</v>
      </c>
      <c r="AS1" s="1" t="s">
        <v>344</v>
      </c>
      <c r="AT1" s="1" t="s">
        <v>345</v>
      </c>
      <c r="AU1" s="1" t="s">
        <v>109</v>
      </c>
      <c r="AV1" s="1" t="s">
        <v>110</v>
      </c>
      <c r="AW1" s="1" t="s">
        <v>111</v>
      </c>
      <c r="AX1" s="1" t="s">
        <v>112</v>
      </c>
      <c r="AY1" s="1" t="s">
        <v>113</v>
      </c>
      <c r="AZ1" s="1" t="s">
        <v>114</v>
      </c>
      <c r="BA1" s="1" t="s">
        <v>115</v>
      </c>
      <c r="BB1" s="1" t="s">
        <v>116</v>
      </c>
      <c r="BC1" s="1" t="s">
        <v>117</v>
      </c>
      <c r="BD1" s="1" t="s">
        <v>118</v>
      </c>
      <c r="BE1" s="1" t="s">
        <v>119</v>
      </c>
      <c r="BF1" s="1" t="s">
        <v>120</v>
      </c>
      <c r="BG1" s="1" t="s">
        <v>121</v>
      </c>
      <c r="BH1" s="1" t="s">
        <v>122</v>
      </c>
      <c r="BI1" s="1" t="s">
        <v>123</v>
      </c>
      <c r="BJ1" s="1" t="s">
        <v>124</v>
      </c>
      <c r="BK1" s="1" t="s">
        <v>433</v>
      </c>
      <c r="BL1" s="1" t="s">
        <v>434</v>
      </c>
      <c r="BM1" s="1" t="s">
        <v>435</v>
      </c>
      <c r="BN1" s="1" t="s">
        <v>436</v>
      </c>
      <c r="BO1" s="1" t="s">
        <v>437</v>
      </c>
      <c r="BP1" s="1" t="s">
        <v>438</v>
      </c>
      <c r="BQ1" s="1" t="s">
        <v>439</v>
      </c>
      <c r="BR1" s="1" t="s">
        <v>440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130</v>
      </c>
      <c r="BX1" s="1" t="s">
        <v>131</v>
      </c>
      <c r="BY1" s="1" t="s">
        <v>132</v>
      </c>
      <c r="BZ1" s="1" t="s">
        <v>133</v>
      </c>
      <c r="CA1" s="1" t="s">
        <v>441</v>
      </c>
      <c r="CB1" s="1" t="s">
        <v>442</v>
      </c>
      <c r="CC1" s="1" t="s">
        <v>443</v>
      </c>
      <c r="CD1" s="1" t="s">
        <v>444</v>
      </c>
      <c r="CE1" s="1" t="s">
        <v>445</v>
      </c>
      <c r="CF1" s="1" t="s">
        <v>446</v>
      </c>
      <c r="CG1" s="1" t="s">
        <v>447</v>
      </c>
      <c r="CH1" s="1" t="s">
        <v>448</v>
      </c>
    </row>
    <row r="2" spans="1:86" ht="14.25" customHeight="1" x14ac:dyDescent="0.3">
      <c r="A2" s="3">
        <v>43800</v>
      </c>
      <c r="B2" s="1" t="s">
        <v>158</v>
      </c>
      <c r="C2" s="1">
        <v>3</v>
      </c>
      <c r="D2" s="1">
        <v>11</v>
      </c>
      <c r="E2" s="1">
        <v>0</v>
      </c>
      <c r="F2" s="1">
        <v>5</v>
      </c>
      <c r="G2" s="1">
        <v>0</v>
      </c>
      <c r="H2" s="1">
        <v>0</v>
      </c>
      <c r="I2" s="1">
        <v>0</v>
      </c>
      <c r="J2" s="1">
        <v>0</v>
      </c>
      <c r="K2" s="9">
        <f t="shared" ref="K2:K15" si="0">SUM(C2:J2)</f>
        <v>19</v>
      </c>
      <c r="L2" s="1">
        <v>3</v>
      </c>
      <c r="M2" s="1">
        <v>3</v>
      </c>
      <c r="N2" s="1">
        <v>0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/>
      <c r="U2" s="1">
        <v>35</v>
      </c>
      <c r="V2" s="1">
        <v>0</v>
      </c>
      <c r="W2" s="1">
        <v>0</v>
      </c>
      <c r="X2" s="1">
        <v>0</v>
      </c>
      <c r="Y2" s="1">
        <v>25</v>
      </c>
      <c r="Z2" s="1">
        <v>0</v>
      </c>
      <c r="AA2" s="1">
        <v>0</v>
      </c>
      <c r="AB2" s="1">
        <v>12</v>
      </c>
      <c r="AC2" s="45">
        <f t="shared" ref="AC2:AC15" si="1">SUM(U2:AB2)</f>
        <v>72</v>
      </c>
      <c r="AD2" s="1">
        <v>4.2500000000000003E-2</v>
      </c>
      <c r="AE2" s="1">
        <v>2.4E-2</v>
      </c>
      <c r="AF2" s="1">
        <v>0.06</v>
      </c>
      <c r="AG2" s="1">
        <v>3.5999999999999997E-2</v>
      </c>
      <c r="AH2" s="1">
        <v>7.8E-2</v>
      </c>
      <c r="AI2" s="1">
        <v>2.6599999999999999E-2</v>
      </c>
      <c r="AJ2" s="1">
        <v>0</v>
      </c>
      <c r="AK2" s="1">
        <v>0.05</v>
      </c>
      <c r="AL2" s="45">
        <f t="shared" ref="AL2:AL4" si="2">AVERAGE(AD2:AK2)</f>
        <v>3.9637499999999999E-2</v>
      </c>
      <c r="AM2" s="1">
        <v>30</v>
      </c>
      <c r="AN2" s="1">
        <v>30</v>
      </c>
      <c r="AO2" s="1">
        <v>6</v>
      </c>
      <c r="AP2" s="1">
        <v>2</v>
      </c>
      <c r="AQ2" s="1">
        <v>50</v>
      </c>
      <c r="AR2" s="1">
        <v>3</v>
      </c>
      <c r="AS2" s="1">
        <v>0</v>
      </c>
      <c r="AT2" s="1">
        <v>24</v>
      </c>
      <c r="AU2" s="1">
        <v>0</v>
      </c>
      <c r="AV2" s="1">
        <v>0</v>
      </c>
      <c r="AW2" s="1">
        <v>10</v>
      </c>
      <c r="AX2" s="1">
        <v>8</v>
      </c>
      <c r="AY2" s="1">
        <v>8</v>
      </c>
      <c r="AZ2" s="1">
        <v>8</v>
      </c>
      <c r="BA2" s="1">
        <v>2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10</v>
      </c>
      <c r="BJ2" s="1">
        <v>0</v>
      </c>
      <c r="BK2" s="1">
        <v>0</v>
      </c>
      <c r="BL2" s="1">
        <v>0</v>
      </c>
      <c r="BM2" s="1">
        <v>0</v>
      </c>
      <c r="BN2" s="1">
        <v>2</v>
      </c>
      <c r="BO2" s="1">
        <v>0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ht="14.25" customHeight="1" x14ac:dyDescent="0.3">
      <c r="A3" s="6">
        <v>43983</v>
      </c>
      <c r="B3" s="5" t="s">
        <v>159</v>
      </c>
      <c r="C3" s="5">
        <v>3</v>
      </c>
      <c r="D3" s="5">
        <v>11</v>
      </c>
      <c r="E3" s="5">
        <v>2</v>
      </c>
      <c r="F3" s="5">
        <v>15</v>
      </c>
      <c r="G3" s="5">
        <v>0</v>
      </c>
      <c r="H3" s="5">
        <v>0</v>
      </c>
      <c r="I3" s="5">
        <v>0</v>
      </c>
      <c r="J3" s="5">
        <v>0</v>
      </c>
      <c r="K3" s="5">
        <f t="shared" si="0"/>
        <v>31</v>
      </c>
      <c r="L3" s="5">
        <v>3</v>
      </c>
      <c r="M3" s="5">
        <v>3</v>
      </c>
      <c r="N3" s="5">
        <v>2</v>
      </c>
      <c r="O3" s="5">
        <v>10</v>
      </c>
      <c r="P3" s="5">
        <v>4</v>
      </c>
      <c r="Q3" s="5">
        <v>0</v>
      </c>
      <c r="R3" s="5">
        <v>0</v>
      </c>
      <c r="S3" s="5">
        <v>1</v>
      </c>
      <c r="T3" s="5"/>
      <c r="U3" s="5">
        <v>35</v>
      </c>
      <c r="V3" s="5">
        <v>0</v>
      </c>
      <c r="W3" s="5">
        <v>0</v>
      </c>
      <c r="X3" s="5">
        <v>0</v>
      </c>
      <c r="Y3" s="5">
        <v>25</v>
      </c>
      <c r="Z3" s="5">
        <v>0</v>
      </c>
      <c r="AA3" s="5">
        <v>0</v>
      </c>
      <c r="AB3" s="5">
        <v>12</v>
      </c>
      <c r="AC3" s="45">
        <f t="shared" si="1"/>
        <v>72</v>
      </c>
      <c r="AD3" s="5">
        <v>4.2500000000000003E-2</v>
      </c>
      <c r="AE3" s="5">
        <v>2.4E-2</v>
      </c>
      <c r="AF3" s="5">
        <v>0.06</v>
      </c>
      <c r="AG3" s="5">
        <v>4.02E-2</v>
      </c>
      <c r="AH3" s="5">
        <v>7.8E-2</v>
      </c>
      <c r="AI3" s="5">
        <v>1.14E-2</v>
      </c>
      <c r="AJ3" s="5">
        <v>0</v>
      </c>
      <c r="AK3" s="5">
        <v>0.05</v>
      </c>
      <c r="AL3" s="45">
        <f t="shared" si="2"/>
        <v>3.8262500000000005E-2</v>
      </c>
      <c r="AM3" s="5">
        <v>30</v>
      </c>
      <c r="AN3" s="5">
        <v>30</v>
      </c>
      <c r="AO3" s="5">
        <v>6</v>
      </c>
      <c r="AP3" s="5">
        <v>2</v>
      </c>
      <c r="AQ3" s="5">
        <v>50</v>
      </c>
      <c r="AR3" s="5">
        <v>3</v>
      </c>
      <c r="AS3" s="5">
        <v>0</v>
      </c>
      <c r="AT3" s="5">
        <v>24</v>
      </c>
      <c r="AU3" s="5">
        <v>0</v>
      </c>
      <c r="AV3" s="5">
        <v>0</v>
      </c>
      <c r="AW3" s="5">
        <v>10</v>
      </c>
      <c r="AX3" s="5">
        <v>8</v>
      </c>
      <c r="AY3" s="5">
        <v>8</v>
      </c>
      <c r="AZ3" s="5">
        <v>8</v>
      </c>
      <c r="BA3" s="5">
        <v>5</v>
      </c>
      <c r="BB3" s="5">
        <v>3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10</v>
      </c>
      <c r="BJ3" s="5">
        <v>0</v>
      </c>
      <c r="BK3" s="5">
        <v>0</v>
      </c>
      <c r="BL3" s="5">
        <v>0</v>
      </c>
      <c r="BM3" s="5">
        <v>0</v>
      </c>
      <c r="BN3" s="5">
        <v>2</v>
      </c>
      <c r="BO3" s="5">
        <v>0</v>
      </c>
      <c r="BP3" s="5">
        <v>2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</row>
    <row r="4" spans="1:86" ht="14.25" customHeight="1" x14ac:dyDescent="0.3">
      <c r="A4" s="3">
        <v>44166</v>
      </c>
      <c r="B4" s="1" t="s">
        <v>160</v>
      </c>
      <c r="C4" s="1">
        <v>3</v>
      </c>
      <c r="D4" s="1">
        <v>11</v>
      </c>
      <c r="E4" s="1">
        <v>2</v>
      </c>
      <c r="F4" s="1">
        <v>15</v>
      </c>
      <c r="G4" s="1">
        <v>1</v>
      </c>
      <c r="H4" s="1">
        <v>2</v>
      </c>
      <c r="I4" s="1">
        <v>0</v>
      </c>
      <c r="J4" s="1">
        <v>2</v>
      </c>
      <c r="K4" s="9">
        <f t="shared" si="0"/>
        <v>36</v>
      </c>
      <c r="L4" s="1">
        <v>7</v>
      </c>
      <c r="M4" s="1">
        <v>3</v>
      </c>
      <c r="N4" s="1">
        <v>2</v>
      </c>
      <c r="O4" s="1">
        <v>10</v>
      </c>
      <c r="P4" s="1">
        <v>4</v>
      </c>
      <c r="Q4" s="1">
        <v>2</v>
      </c>
      <c r="R4" s="1">
        <v>0</v>
      </c>
      <c r="S4" s="1">
        <v>0</v>
      </c>
      <c r="T4" s="1"/>
      <c r="U4" s="1">
        <v>36</v>
      </c>
      <c r="V4" s="1">
        <v>0</v>
      </c>
      <c r="W4" s="1">
        <v>0</v>
      </c>
      <c r="X4" s="1">
        <v>0</v>
      </c>
      <c r="Y4" s="1">
        <v>25</v>
      </c>
      <c r="Z4" s="1">
        <v>0</v>
      </c>
      <c r="AA4" s="1">
        <v>0</v>
      </c>
      <c r="AB4" s="1">
        <v>12</v>
      </c>
      <c r="AC4" s="45">
        <f t="shared" si="1"/>
        <v>73</v>
      </c>
      <c r="AD4" s="1">
        <v>4.2500000000000003E-2</v>
      </c>
      <c r="AE4" s="1">
        <v>4.1000000000000002E-2</v>
      </c>
      <c r="AF4" s="1">
        <v>0.06</v>
      </c>
      <c r="AG4" s="1">
        <v>4.02E-2</v>
      </c>
      <c r="AH4" s="1">
        <v>7.9000000000000001E-2</v>
      </c>
      <c r="AI4" s="1">
        <v>4.2799999999999998E-2</v>
      </c>
      <c r="AJ4" s="1">
        <v>0</v>
      </c>
      <c r="AK4" s="1">
        <v>0.05</v>
      </c>
      <c r="AL4" s="45">
        <f t="shared" si="2"/>
        <v>4.4437500000000005E-2</v>
      </c>
      <c r="AM4" s="1">
        <v>30</v>
      </c>
      <c r="AN4" s="1">
        <v>35</v>
      </c>
      <c r="AO4" s="1">
        <v>14</v>
      </c>
      <c r="AP4" s="1">
        <v>33</v>
      </c>
      <c r="AQ4" s="1">
        <v>50</v>
      </c>
      <c r="AR4" s="1">
        <v>39</v>
      </c>
      <c r="AS4" s="1">
        <v>0</v>
      </c>
      <c r="AT4" s="1">
        <v>24</v>
      </c>
      <c r="AU4" s="1">
        <v>0</v>
      </c>
      <c r="AV4" s="1">
        <v>0</v>
      </c>
      <c r="AW4" s="1">
        <v>3</v>
      </c>
      <c r="AX4" s="1">
        <v>3</v>
      </c>
      <c r="AY4" s="1">
        <v>0</v>
      </c>
      <c r="AZ4" s="1">
        <v>3</v>
      </c>
      <c r="BA4" s="1">
        <v>6</v>
      </c>
      <c r="BB4" s="1">
        <v>3</v>
      </c>
      <c r="BC4" s="1">
        <v>0</v>
      </c>
      <c r="BD4" s="1">
        <v>0</v>
      </c>
      <c r="BE4" s="1">
        <v>2</v>
      </c>
      <c r="BF4" s="1">
        <v>0</v>
      </c>
      <c r="BG4" s="1">
        <v>0</v>
      </c>
      <c r="BH4" s="1">
        <v>0</v>
      </c>
      <c r="BI4" s="1">
        <v>10</v>
      </c>
      <c r="BJ4" s="1">
        <v>0</v>
      </c>
      <c r="BK4" s="1">
        <v>0</v>
      </c>
      <c r="BL4" s="1">
        <v>0</v>
      </c>
      <c r="BM4" s="1">
        <v>0</v>
      </c>
      <c r="BN4" s="1">
        <v>2</v>
      </c>
      <c r="BO4" s="1">
        <v>0</v>
      </c>
      <c r="BP4" s="1">
        <v>2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</row>
    <row r="5" spans="1:86" ht="14.25" customHeight="1" x14ac:dyDescent="0.3">
      <c r="A5" s="46">
        <v>44348</v>
      </c>
      <c r="B5" s="45" t="s">
        <v>161</v>
      </c>
      <c r="C5" s="45">
        <v>3</v>
      </c>
      <c r="D5" s="45">
        <v>11</v>
      </c>
      <c r="E5" s="45">
        <v>2</v>
      </c>
      <c r="F5" s="45">
        <v>5</v>
      </c>
      <c r="G5" s="45">
        <v>0</v>
      </c>
      <c r="H5" s="45">
        <v>5</v>
      </c>
      <c r="I5" s="45">
        <v>0</v>
      </c>
      <c r="J5" s="45">
        <v>0</v>
      </c>
      <c r="K5" s="45">
        <f t="shared" si="0"/>
        <v>26</v>
      </c>
      <c r="L5" s="45">
        <v>7</v>
      </c>
      <c r="M5" s="45">
        <v>3</v>
      </c>
      <c r="N5" s="45">
        <v>2</v>
      </c>
      <c r="O5" s="45">
        <v>9</v>
      </c>
      <c r="P5" s="45">
        <v>1</v>
      </c>
      <c r="Q5" s="45">
        <v>5</v>
      </c>
      <c r="R5" s="45">
        <v>0</v>
      </c>
      <c r="S5" s="45">
        <v>0</v>
      </c>
      <c r="T5" s="45"/>
      <c r="U5" s="45">
        <v>36</v>
      </c>
      <c r="V5" s="45">
        <v>0</v>
      </c>
      <c r="W5" s="45">
        <v>0</v>
      </c>
      <c r="X5" s="45">
        <v>0</v>
      </c>
      <c r="Y5" s="45">
        <v>25</v>
      </c>
      <c r="Z5" s="45">
        <v>0</v>
      </c>
      <c r="AA5" s="45">
        <v>0</v>
      </c>
      <c r="AB5" s="45">
        <v>12</v>
      </c>
      <c r="AC5" s="45">
        <f t="shared" si="1"/>
        <v>73</v>
      </c>
      <c r="AD5" s="45">
        <v>4.2500000000000003E-2</v>
      </c>
      <c r="AE5" s="45">
        <v>4.1000000000000002E-2</v>
      </c>
      <c r="AF5" s="45">
        <v>0.06</v>
      </c>
      <c r="AG5" s="45">
        <v>6.9400000000000003E-2</v>
      </c>
      <c r="AH5" s="45">
        <v>7.9000000000000001E-2</v>
      </c>
      <c r="AI5" s="45">
        <v>1.83E-2</v>
      </c>
      <c r="AJ5" s="45">
        <v>0</v>
      </c>
      <c r="AK5" s="45">
        <v>4.2500000000000003E-2</v>
      </c>
      <c r="AL5" s="45">
        <f>SUM(AD5:AK5)/7</f>
        <v>5.0385714285714291E-2</v>
      </c>
      <c r="AM5" s="45">
        <v>30</v>
      </c>
      <c r="AN5" s="45">
        <v>35</v>
      </c>
      <c r="AO5" s="45">
        <v>14</v>
      </c>
      <c r="AP5" s="45">
        <v>33</v>
      </c>
      <c r="AQ5" s="45">
        <v>50</v>
      </c>
      <c r="AR5" s="45">
        <v>39</v>
      </c>
      <c r="AS5" s="45">
        <v>0</v>
      </c>
      <c r="AT5" s="45">
        <v>24</v>
      </c>
      <c r="AU5" s="45">
        <v>0</v>
      </c>
      <c r="AV5" s="45">
        <v>0</v>
      </c>
      <c r="AW5" s="45">
        <v>3</v>
      </c>
      <c r="AX5" s="45">
        <v>3</v>
      </c>
      <c r="AY5" s="45">
        <v>0</v>
      </c>
      <c r="AZ5" s="45">
        <v>3</v>
      </c>
      <c r="BA5" s="45">
        <v>9</v>
      </c>
      <c r="BB5" s="45">
        <v>4</v>
      </c>
      <c r="BC5" s="45">
        <v>0</v>
      </c>
      <c r="BD5" s="45">
        <v>0</v>
      </c>
      <c r="BE5" s="45">
        <v>2</v>
      </c>
      <c r="BF5" s="45">
        <v>0</v>
      </c>
      <c r="BG5" s="45">
        <v>0</v>
      </c>
      <c r="BH5" s="45">
        <v>0</v>
      </c>
      <c r="BI5" s="45">
        <v>10</v>
      </c>
      <c r="BJ5" s="45">
        <v>0</v>
      </c>
      <c r="BK5" s="45">
        <v>0</v>
      </c>
      <c r="BL5" s="45">
        <v>0</v>
      </c>
      <c r="BM5" s="45">
        <v>0</v>
      </c>
      <c r="BN5" s="45">
        <v>2</v>
      </c>
      <c r="BO5" s="45">
        <v>0</v>
      </c>
      <c r="BP5" s="45">
        <v>3</v>
      </c>
      <c r="BQ5" s="45">
        <v>0</v>
      </c>
      <c r="BR5" s="45">
        <v>0</v>
      </c>
      <c r="BS5" s="45">
        <v>0</v>
      </c>
      <c r="BT5" s="45">
        <v>0</v>
      </c>
      <c r="BU5" s="45">
        <v>0</v>
      </c>
      <c r="BV5" s="45">
        <v>1</v>
      </c>
      <c r="BW5" s="45">
        <v>0</v>
      </c>
      <c r="BX5" s="45">
        <v>0</v>
      </c>
      <c r="BY5" s="45">
        <v>0</v>
      </c>
      <c r="BZ5" s="45">
        <v>0</v>
      </c>
      <c r="CA5" s="45">
        <v>0</v>
      </c>
      <c r="CB5" s="45">
        <v>0</v>
      </c>
      <c r="CC5" s="45">
        <v>0</v>
      </c>
      <c r="CD5" s="45">
        <v>0</v>
      </c>
      <c r="CE5" s="45">
        <v>0</v>
      </c>
      <c r="CF5" s="45">
        <v>0</v>
      </c>
      <c r="CG5" s="45">
        <v>0</v>
      </c>
      <c r="CH5" s="45">
        <v>0</v>
      </c>
    </row>
    <row r="6" spans="1:86" ht="14.25" customHeight="1" x14ac:dyDescent="0.3">
      <c r="A6" s="3">
        <v>44531</v>
      </c>
      <c r="B6" s="1" t="s">
        <v>162</v>
      </c>
      <c r="C6" s="47">
        <v>3</v>
      </c>
      <c r="D6" s="47">
        <v>11</v>
      </c>
      <c r="E6" s="47">
        <v>5</v>
      </c>
      <c r="F6" s="47">
        <v>5</v>
      </c>
      <c r="G6" s="47">
        <v>0</v>
      </c>
      <c r="H6" s="47">
        <v>5</v>
      </c>
      <c r="I6" s="47">
        <v>0</v>
      </c>
      <c r="J6" s="47">
        <v>1</v>
      </c>
      <c r="K6" s="9">
        <f t="shared" si="0"/>
        <v>30</v>
      </c>
      <c r="L6" s="47">
        <v>7</v>
      </c>
      <c r="M6" s="47">
        <v>3</v>
      </c>
      <c r="N6" s="47">
        <v>2</v>
      </c>
      <c r="O6" s="47">
        <v>9</v>
      </c>
      <c r="P6" s="47">
        <v>0</v>
      </c>
      <c r="Q6" s="47">
        <v>5</v>
      </c>
      <c r="R6" s="47">
        <v>0</v>
      </c>
      <c r="S6" s="47">
        <v>0</v>
      </c>
      <c r="T6" s="47"/>
      <c r="U6" s="47">
        <v>36</v>
      </c>
      <c r="V6" s="47">
        <v>0</v>
      </c>
      <c r="W6" s="47">
        <v>0</v>
      </c>
      <c r="X6" s="47">
        <v>2</v>
      </c>
      <c r="Y6" s="47">
        <v>25</v>
      </c>
      <c r="Z6" s="47">
        <v>0</v>
      </c>
      <c r="AA6" s="47">
        <v>0</v>
      </c>
      <c r="AB6" s="47">
        <v>12</v>
      </c>
      <c r="AC6" s="45">
        <f t="shared" si="1"/>
        <v>75</v>
      </c>
      <c r="AD6" s="47">
        <v>4.2500000000000003E-2</v>
      </c>
      <c r="AE6" s="47">
        <v>4.8000000000000001E-2</v>
      </c>
      <c r="AF6" s="47">
        <v>0.06</v>
      </c>
      <c r="AG6" s="47">
        <v>6.9400000000000003E-2</v>
      </c>
      <c r="AH6" s="47">
        <v>7.9000000000000001E-2</v>
      </c>
      <c r="AI6" s="47">
        <v>4.6800000000000001E-2</v>
      </c>
      <c r="AJ6" s="47">
        <v>0</v>
      </c>
      <c r="AK6" s="47">
        <v>4.2500000000000003E-2</v>
      </c>
      <c r="AL6" s="45">
        <f t="shared" ref="AL6:AL15" si="3">AVERAGE(AD6:AK6)</f>
        <v>4.8524999999999999E-2</v>
      </c>
      <c r="AM6" s="47">
        <v>30</v>
      </c>
      <c r="AN6" s="47">
        <v>45</v>
      </c>
      <c r="AO6" s="47">
        <v>19</v>
      </c>
      <c r="AP6" s="47">
        <v>35</v>
      </c>
      <c r="AQ6" s="47">
        <v>50</v>
      </c>
      <c r="AR6" s="47">
        <v>43</v>
      </c>
      <c r="AS6" s="47">
        <v>0</v>
      </c>
      <c r="AT6" s="47">
        <v>24</v>
      </c>
      <c r="AU6" s="47">
        <v>10</v>
      </c>
      <c r="AV6" s="47">
        <v>10</v>
      </c>
      <c r="AW6" s="47">
        <v>1</v>
      </c>
      <c r="AX6" s="47">
        <v>4</v>
      </c>
      <c r="AY6" s="47">
        <v>3</v>
      </c>
      <c r="AZ6" s="47">
        <v>0</v>
      </c>
      <c r="BA6" s="47">
        <v>10</v>
      </c>
      <c r="BB6" s="47">
        <v>4</v>
      </c>
      <c r="BC6" s="47">
        <v>0</v>
      </c>
      <c r="BD6" s="47">
        <v>0</v>
      </c>
      <c r="BE6" s="47">
        <v>3</v>
      </c>
      <c r="BF6" s="47">
        <v>0</v>
      </c>
      <c r="BG6" s="47">
        <v>0</v>
      </c>
      <c r="BH6" s="47">
        <v>0</v>
      </c>
      <c r="BI6" s="47">
        <v>10</v>
      </c>
      <c r="BJ6" s="47">
        <v>0</v>
      </c>
      <c r="BK6" s="47">
        <v>0</v>
      </c>
      <c r="BL6" s="47">
        <v>0</v>
      </c>
      <c r="BM6" s="47">
        <v>0</v>
      </c>
      <c r="BN6" s="47">
        <v>2</v>
      </c>
      <c r="BO6" s="47">
        <v>0</v>
      </c>
      <c r="BP6" s="47">
        <v>4</v>
      </c>
      <c r="BQ6" s="47">
        <v>0</v>
      </c>
      <c r="BR6" s="47">
        <v>0</v>
      </c>
      <c r="BS6" s="47">
        <v>0</v>
      </c>
      <c r="BT6" s="47">
        <v>0</v>
      </c>
      <c r="BU6" s="47">
        <v>2</v>
      </c>
      <c r="BV6" s="47">
        <v>3</v>
      </c>
      <c r="BW6" s="47">
        <v>1</v>
      </c>
      <c r="BX6" s="47">
        <v>2</v>
      </c>
      <c r="BY6" s="47">
        <v>0</v>
      </c>
      <c r="BZ6" s="47">
        <v>0</v>
      </c>
      <c r="CA6" s="47">
        <v>0</v>
      </c>
      <c r="CB6" s="47">
        <v>0</v>
      </c>
      <c r="CC6" s="47">
        <v>0</v>
      </c>
      <c r="CD6" s="47">
        <v>0</v>
      </c>
      <c r="CE6" s="47">
        <v>0</v>
      </c>
      <c r="CF6" s="47">
        <v>0</v>
      </c>
      <c r="CG6" s="47">
        <v>0</v>
      </c>
      <c r="CH6" s="47">
        <v>0</v>
      </c>
    </row>
    <row r="7" spans="1:86" ht="14.25" customHeight="1" x14ac:dyDescent="0.3">
      <c r="A7" s="6">
        <v>44713</v>
      </c>
      <c r="B7" s="5" t="s">
        <v>163</v>
      </c>
      <c r="C7" s="5">
        <v>3</v>
      </c>
      <c r="D7" s="5">
        <v>12</v>
      </c>
      <c r="E7" s="5">
        <v>5</v>
      </c>
      <c r="F7" s="5">
        <v>10</v>
      </c>
      <c r="G7" s="5">
        <v>1</v>
      </c>
      <c r="H7" s="5">
        <v>5</v>
      </c>
      <c r="I7" s="5">
        <v>0</v>
      </c>
      <c r="J7" s="5">
        <v>1</v>
      </c>
      <c r="K7" s="5">
        <f t="shared" si="0"/>
        <v>37</v>
      </c>
      <c r="L7" s="5">
        <v>7</v>
      </c>
      <c r="M7" s="5">
        <v>4</v>
      </c>
      <c r="N7" s="5">
        <v>3</v>
      </c>
      <c r="O7" s="5">
        <v>10</v>
      </c>
      <c r="P7" s="5">
        <v>1</v>
      </c>
      <c r="Q7" s="5">
        <v>5</v>
      </c>
      <c r="R7" s="5">
        <v>0</v>
      </c>
      <c r="S7" s="5">
        <v>0</v>
      </c>
      <c r="T7" s="5"/>
      <c r="U7" s="5">
        <v>36</v>
      </c>
      <c r="V7" s="5">
        <v>0</v>
      </c>
      <c r="W7" s="5">
        <v>1</v>
      </c>
      <c r="X7" s="5">
        <v>2</v>
      </c>
      <c r="Y7" s="5">
        <v>25</v>
      </c>
      <c r="Z7" s="5">
        <v>0</v>
      </c>
      <c r="AA7" s="5">
        <v>0</v>
      </c>
      <c r="AB7" s="5">
        <v>12</v>
      </c>
      <c r="AC7" s="45">
        <f t="shared" si="1"/>
        <v>76</v>
      </c>
      <c r="AD7" s="5">
        <v>4.2500000000000003E-2</v>
      </c>
      <c r="AE7" s="5">
        <v>4.8000000000000001E-2</v>
      </c>
      <c r="AF7" s="5">
        <v>0.06</v>
      </c>
      <c r="AG7" s="5">
        <v>7.0400000000000004E-2</v>
      </c>
      <c r="AH7" s="5">
        <v>7.9000000000000001E-2</v>
      </c>
      <c r="AI7" s="5">
        <v>2.01E-2</v>
      </c>
      <c r="AJ7" s="5">
        <v>0</v>
      </c>
      <c r="AK7" s="5">
        <v>4.2500000000000003E-2</v>
      </c>
      <c r="AL7" s="45">
        <f t="shared" si="3"/>
        <v>4.5312499999999999E-2</v>
      </c>
      <c r="AM7" s="5">
        <v>30</v>
      </c>
      <c r="AN7" s="5">
        <v>45</v>
      </c>
      <c r="AO7" s="5">
        <v>19</v>
      </c>
      <c r="AP7" s="5">
        <v>35</v>
      </c>
      <c r="AQ7" s="5">
        <v>50</v>
      </c>
      <c r="AR7" s="5">
        <v>43</v>
      </c>
      <c r="AS7" s="5">
        <v>0</v>
      </c>
      <c r="AT7" s="5">
        <v>24</v>
      </c>
      <c r="AU7" s="5">
        <v>10</v>
      </c>
      <c r="AV7" s="5">
        <v>10</v>
      </c>
      <c r="AW7" s="5">
        <v>1</v>
      </c>
      <c r="AX7" s="5">
        <v>4</v>
      </c>
      <c r="AY7" s="5">
        <v>10</v>
      </c>
      <c r="AZ7" s="5">
        <v>10</v>
      </c>
      <c r="BA7" s="5">
        <v>11</v>
      </c>
      <c r="BB7" s="5">
        <v>4</v>
      </c>
      <c r="BC7" s="5">
        <v>0</v>
      </c>
      <c r="BD7" s="5">
        <v>0</v>
      </c>
      <c r="BE7" s="5">
        <v>3</v>
      </c>
      <c r="BF7" s="5">
        <v>0</v>
      </c>
      <c r="BG7" s="5">
        <v>0</v>
      </c>
      <c r="BH7" s="5">
        <v>0</v>
      </c>
      <c r="BI7" s="5">
        <v>11</v>
      </c>
      <c r="BJ7" s="5">
        <v>1</v>
      </c>
      <c r="BK7" s="5">
        <v>0</v>
      </c>
      <c r="BL7" s="5">
        <v>0</v>
      </c>
      <c r="BM7" s="5">
        <v>0</v>
      </c>
      <c r="BN7" s="5">
        <v>2</v>
      </c>
      <c r="BO7" s="5">
        <v>1</v>
      </c>
      <c r="BP7" s="5">
        <v>3</v>
      </c>
      <c r="BQ7" s="5">
        <v>0</v>
      </c>
      <c r="BR7" s="5">
        <v>2</v>
      </c>
      <c r="BS7" s="5">
        <v>2</v>
      </c>
      <c r="BT7" s="5">
        <v>2</v>
      </c>
      <c r="BU7" s="5">
        <v>2</v>
      </c>
      <c r="BV7" s="5">
        <v>3</v>
      </c>
      <c r="BW7" s="5">
        <v>1</v>
      </c>
      <c r="BX7" s="5">
        <v>2</v>
      </c>
      <c r="BY7" s="5">
        <v>0</v>
      </c>
      <c r="BZ7" s="5">
        <v>1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</row>
    <row r="8" spans="1:86" ht="14.25" customHeight="1" x14ac:dyDescent="0.3">
      <c r="A8" s="3">
        <v>44896</v>
      </c>
      <c r="B8" s="11" t="s">
        <v>164</v>
      </c>
      <c r="C8" s="1">
        <v>3</v>
      </c>
      <c r="D8" s="1">
        <v>12</v>
      </c>
      <c r="E8" s="1">
        <v>5</v>
      </c>
      <c r="F8" s="1">
        <v>10</v>
      </c>
      <c r="G8" s="1">
        <v>1</v>
      </c>
      <c r="H8" s="1">
        <v>5</v>
      </c>
      <c r="I8" s="1">
        <v>0</v>
      </c>
      <c r="J8" s="1">
        <v>1</v>
      </c>
      <c r="K8" s="9">
        <f t="shared" si="0"/>
        <v>37</v>
      </c>
      <c r="L8" s="1">
        <v>7</v>
      </c>
      <c r="M8" s="1">
        <v>4</v>
      </c>
      <c r="N8" s="1">
        <v>3</v>
      </c>
      <c r="O8" s="1">
        <v>10</v>
      </c>
      <c r="P8" s="1">
        <v>1</v>
      </c>
      <c r="Q8" s="1">
        <v>5</v>
      </c>
      <c r="R8" s="1">
        <v>0</v>
      </c>
      <c r="S8" s="1">
        <v>1</v>
      </c>
      <c r="T8" s="1"/>
      <c r="U8" s="1">
        <v>36</v>
      </c>
      <c r="V8" s="1">
        <v>1</v>
      </c>
      <c r="W8" s="1">
        <v>1</v>
      </c>
      <c r="X8" s="1">
        <v>4</v>
      </c>
      <c r="Y8" s="1">
        <v>25</v>
      </c>
      <c r="Z8" s="1">
        <v>1</v>
      </c>
      <c r="AA8" s="1">
        <v>0</v>
      </c>
      <c r="AB8" s="1">
        <v>12</v>
      </c>
      <c r="AC8" s="45">
        <f t="shared" si="1"/>
        <v>80</v>
      </c>
      <c r="AD8" s="1">
        <v>5.16E-2</v>
      </c>
      <c r="AE8" s="1">
        <v>0.05</v>
      </c>
      <c r="AF8" s="1">
        <v>7.0000000000000007E-2</v>
      </c>
      <c r="AG8" s="1">
        <v>7.0400000000000004E-2</v>
      </c>
      <c r="AH8" s="1">
        <v>0.08</v>
      </c>
      <c r="AI8" s="1">
        <v>5.8500000000000003E-2</v>
      </c>
      <c r="AJ8" s="1">
        <v>0</v>
      </c>
      <c r="AK8" s="1">
        <v>4.2500000000000003E-2</v>
      </c>
      <c r="AL8" s="45">
        <f t="shared" si="3"/>
        <v>5.2874999999999998E-2</v>
      </c>
      <c r="AM8" s="1">
        <v>35</v>
      </c>
      <c r="AN8" s="1">
        <v>45</v>
      </c>
      <c r="AO8" s="1">
        <v>20</v>
      </c>
      <c r="AP8" s="1">
        <v>35</v>
      </c>
      <c r="AQ8" s="1">
        <v>54</v>
      </c>
      <c r="AR8" s="1">
        <v>43</v>
      </c>
      <c r="AS8" s="1">
        <v>0</v>
      </c>
      <c r="AT8" s="1">
        <v>26</v>
      </c>
      <c r="AU8" s="1">
        <v>15</v>
      </c>
      <c r="AV8" s="1">
        <v>15</v>
      </c>
      <c r="AW8" s="1">
        <v>5</v>
      </c>
      <c r="AX8" s="1">
        <v>5</v>
      </c>
      <c r="AY8" s="1">
        <v>10</v>
      </c>
      <c r="AZ8" s="1">
        <v>10</v>
      </c>
      <c r="BA8" s="1">
        <v>11</v>
      </c>
      <c r="BB8" s="1">
        <v>4</v>
      </c>
      <c r="BC8" s="1">
        <v>1</v>
      </c>
      <c r="BD8" s="1">
        <v>1</v>
      </c>
      <c r="BE8" s="1">
        <v>9</v>
      </c>
      <c r="BF8" s="1">
        <v>9</v>
      </c>
      <c r="BG8" s="1">
        <v>0</v>
      </c>
      <c r="BH8" s="1">
        <v>0</v>
      </c>
      <c r="BI8" s="1">
        <v>11</v>
      </c>
      <c r="BJ8" s="1">
        <v>1</v>
      </c>
      <c r="BK8" s="1">
        <v>1</v>
      </c>
      <c r="BL8" s="1">
        <v>1</v>
      </c>
      <c r="BM8" s="1">
        <v>1</v>
      </c>
      <c r="BN8" s="1">
        <v>4</v>
      </c>
      <c r="BO8" s="1">
        <v>1</v>
      </c>
      <c r="BP8" s="1">
        <v>3</v>
      </c>
      <c r="BQ8" s="1">
        <v>0</v>
      </c>
      <c r="BR8" s="1">
        <v>2</v>
      </c>
      <c r="BS8" s="1">
        <v>2</v>
      </c>
      <c r="BT8" s="1">
        <v>2</v>
      </c>
      <c r="BU8" s="1">
        <v>3</v>
      </c>
      <c r="BV8" s="1">
        <v>4</v>
      </c>
      <c r="BW8" s="1">
        <v>1</v>
      </c>
      <c r="BX8" s="1">
        <v>3</v>
      </c>
      <c r="BY8" s="1">
        <v>0</v>
      </c>
      <c r="BZ8" s="1">
        <v>4</v>
      </c>
      <c r="CA8" s="1">
        <v>4.0000000000000001E-3</v>
      </c>
      <c r="CB8" s="1">
        <v>3.0000000000000001E-3</v>
      </c>
      <c r="CC8" s="1">
        <v>5.0000000000000001E-3</v>
      </c>
      <c r="CD8" s="1">
        <v>1E-3</v>
      </c>
      <c r="CE8" s="1">
        <v>0.03</v>
      </c>
      <c r="CF8" s="1">
        <v>5.0000000000000001E-3</v>
      </c>
      <c r="CG8" s="1">
        <v>0</v>
      </c>
      <c r="CH8" s="1">
        <v>0</v>
      </c>
    </row>
    <row r="9" spans="1:86" ht="14.25" customHeight="1" x14ac:dyDescent="0.3">
      <c r="A9" s="6">
        <v>45078</v>
      </c>
      <c r="B9" s="5" t="s">
        <v>165</v>
      </c>
      <c r="C9" s="5">
        <v>3</v>
      </c>
      <c r="D9" s="5">
        <v>12</v>
      </c>
      <c r="E9" s="5">
        <v>5</v>
      </c>
      <c r="F9" s="5">
        <v>10</v>
      </c>
      <c r="G9" s="5">
        <v>1</v>
      </c>
      <c r="H9" s="5">
        <v>5</v>
      </c>
      <c r="I9" s="5">
        <v>0</v>
      </c>
      <c r="J9" s="5">
        <v>2</v>
      </c>
      <c r="K9" s="5">
        <f t="shared" si="0"/>
        <v>38</v>
      </c>
      <c r="L9" s="5">
        <v>7</v>
      </c>
      <c r="M9" s="5">
        <v>4</v>
      </c>
      <c r="N9" s="5">
        <v>3</v>
      </c>
      <c r="O9" s="5">
        <v>12</v>
      </c>
      <c r="P9" s="5">
        <v>1</v>
      </c>
      <c r="Q9" s="5">
        <v>5</v>
      </c>
      <c r="R9" s="5">
        <v>0</v>
      </c>
      <c r="S9" s="5">
        <v>1</v>
      </c>
      <c r="T9" s="5"/>
      <c r="U9" s="5">
        <v>39</v>
      </c>
      <c r="V9" s="5">
        <v>1</v>
      </c>
      <c r="W9" s="5">
        <v>1</v>
      </c>
      <c r="X9" s="5">
        <v>4</v>
      </c>
      <c r="Y9" s="5">
        <v>25</v>
      </c>
      <c r="Z9" s="5">
        <v>1</v>
      </c>
      <c r="AA9" s="5">
        <v>0</v>
      </c>
      <c r="AB9" s="5">
        <v>12</v>
      </c>
      <c r="AC9" s="45">
        <f t="shared" si="1"/>
        <v>83</v>
      </c>
      <c r="AD9" s="5">
        <v>5.16E-2</v>
      </c>
      <c r="AE9" s="5">
        <v>0.05</v>
      </c>
      <c r="AF9" s="5">
        <v>7.0000000000000007E-2</v>
      </c>
      <c r="AG9" s="5">
        <v>6.5000000000000002E-2</v>
      </c>
      <c r="AH9" s="5">
        <v>0.08</v>
      </c>
      <c r="AI9" s="5">
        <v>5.8500000000000003E-2</v>
      </c>
      <c r="AJ9" s="5">
        <v>0</v>
      </c>
      <c r="AK9" s="5">
        <v>4.2500000000000003E-2</v>
      </c>
      <c r="AL9" s="45">
        <f t="shared" si="3"/>
        <v>5.2199999999999996E-2</v>
      </c>
      <c r="AM9" s="5">
        <v>35</v>
      </c>
      <c r="AN9" s="5">
        <v>45</v>
      </c>
      <c r="AO9" s="5">
        <v>20</v>
      </c>
      <c r="AP9" s="5">
        <v>35</v>
      </c>
      <c r="AQ9" s="5">
        <v>54</v>
      </c>
      <c r="AR9" s="5">
        <v>43</v>
      </c>
      <c r="AS9" s="5">
        <v>0</v>
      </c>
      <c r="AT9" s="5">
        <v>26</v>
      </c>
      <c r="AU9" s="5">
        <v>15</v>
      </c>
      <c r="AV9" s="5">
        <v>15</v>
      </c>
      <c r="AW9" s="5">
        <v>5</v>
      </c>
      <c r="AX9" s="5">
        <v>5</v>
      </c>
      <c r="AY9" s="5">
        <v>10</v>
      </c>
      <c r="AZ9" s="5">
        <v>10</v>
      </c>
      <c r="BA9" s="5">
        <v>15</v>
      </c>
      <c r="BB9" s="5">
        <v>6</v>
      </c>
      <c r="BC9" s="5">
        <v>1</v>
      </c>
      <c r="BD9" s="5">
        <v>1</v>
      </c>
      <c r="BE9" s="5">
        <v>9</v>
      </c>
      <c r="BF9" s="5">
        <v>9</v>
      </c>
      <c r="BG9" s="5">
        <v>0</v>
      </c>
      <c r="BH9" s="5">
        <v>0</v>
      </c>
      <c r="BI9" s="5">
        <v>12</v>
      </c>
      <c r="BJ9" s="5">
        <v>2</v>
      </c>
      <c r="BK9" s="5">
        <v>1</v>
      </c>
      <c r="BL9" s="5">
        <v>1</v>
      </c>
      <c r="BM9" s="5">
        <v>1</v>
      </c>
      <c r="BN9" s="5">
        <v>4</v>
      </c>
      <c r="BO9" s="5">
        <v>1</v>
      </c>
      <c r="BP9" s="5">
        <v>4</v>
      </c>
      <c r="BQ9" s="5">
        <v>0</v>
      </c>
      <c r="BR9" s="5">
        <v>2</v>
      </c>
      <c r="BS9" s="5">
        <v>2</v>
      </c>
      <c r="BT9" s="5">
        <v>2</v>
      </c>
      <c r="BU9" s="5">
        <v>3</v>
      </c>
      <c r="BV9" s="5">
        <v>4</v>
      </c>
      <c r="BW9" s="5">
        <v>1</v>
      </c>
      <c r="BX9" s="5">
        <v>3</v>
      </c>
      <c r="BY9" s="5">
        <v>0</v>
      </c>
      <c r="BZ9" s="5">
        <v>4</v>
      </c>
      <c r="CA9" s="5">
        <v>4.0000000000000001E-3</v>
      </c>
      <c r="CB9" s="5">
        <v>3.0000000000000001E-3</v>
      </c>
      <c r="CC9" s="5">
        <v>5.0000000000000001E-3</v>
      </c>
      <c r="CD9" s="5">
        <v>1E-3</v>
      </c>
      <c r="CE9" s="5">
        <v>0.03</v>
      </c>
      <c r="CF9" s="5">
        <v>5.0000000000000001E-3</v>
      </c>
      <c r="CG9" s="5">
        <v>0</v>
      </c>
      <c r="CH9" s="5">
        <v>0.01</v>
      </c>
    </row>
    <row r="10" spans="1:86" ht="14.25" customHeight="1" x14ac:dyDescent="0.3">
      <c r="A10" s="3">
        <v>45261</v>
      </c>
      <c r="B10" s="1" t="s">
        <v>166</v>
      </c>
      <c r="C10" s="1">
        <v>3</v>
      </c>
      <c r="D10" s="1">
        <v>12</v>
      </c>
      <c r="E10" s="1">
        <v>6</v>
      </c>
      <c r="F10" s="1">
        <v>10</v>
      </c>
      <c r="G10" s="1">
        <v>1</v>
      </c>
      <c r="H10" s="1">
        <v>5</v>
      </c>
      <c r="I10" s="1">
        <v>0</v>
      </c>
      <c r="J10" s="1">
        <v>2</v>
      </c>
      <c r="K10" s="9">
        <f t="shared" si="0"/>
        <v>39</v>
      </c>
      <c r="L10" s="1">
        <v>7</v>
      </c>
      <c r="M10" s="1">
        <v>4</v>
      </c>
      <c r="N10" s="1">
        <v>4</v>
      </c>
      <c r="O10" s="1">
        <v>12</v>
      </c>
      <c r="P10" s="1">
        <v>1</v>
      </c>
      <c r="Q10" s="1">
        <v>5</v>
      </c>
      <c r="R10" s="1">
        <v>0</v>
      </c>
      <c r="S10" s="1">
        <v>1</v>
      </c>
      <c r="T10" s="1"/>
      <c r="U10" s="1">
        <v>39</v>
      </c>
      <c r="V10" s="1">
        <v>1</v>
      </c>
      <c r="W10" s="1">
        <v>1</v>
      </c>
      <c r="X10" s="1">
        <v>6</v>
      </c>
      <c r="Y10" s="1">
        <v>25</v>
      </c>
      <c r="Z10" s="1">
        <v>1</v>
      </c>
      <c r="AA10" s="1">
        <v>0</v>
      </c>
      <c r="AB10" s="1">
        <v>12</v>
      </c>
      <c r="AC10" s="45">
        <f t="shared" si="1"/>
        <v>85</v>
      </c>
      <c r="AD10" s="1">
        <v>5.16E-2</v>
      </c>
      <c r="AE10" s="1">
        <v>5.5E-2</v>
      </c>
      <c r="AF10" s="1">
        <v>7.0000000000000007E-2</v>
      </c>
      <c r="AG10" s="1">
        <v>6.5000000000000002E-2</v>
      </c>
      <c r="AH10" s="1">
        <v>0.08</v>
      </c>
      <c r="AI10" s="1">
        <v>5.8500000000000003E-2</v>
      </c>
      <c r="AJ10" s="1">
        <v>0</v>
      </c>
      <c r="AK10" s="1">
        <v>4.2500000000000003E-2</v>
      </c>
      <c r="AL10" s="45">
        <f t="shared" si="3"/>
        <v>5.2824999999999997E-2</v>
      </c>
      <c r="AM10" s="1">
        <v>35</v>
      </c>
      <c r="AN10" s="1">
        <v>50</v>
      </c>
      <c r="AO10" s="1">
        <v>22</v>
      </c>
      <c r="AP10" s="1">
        <v>40</v>
      </c>
      <c r="AQ10" s="1">
        <v>54</v>
      </c>
      <c r="AR10" s="1">
        <v>43</v>
      </c>
      <c r="AS10" s="1">
        <v>0</v>
      </c>
      <c r="AT10" s="1">
        <v>28</v>
      </c>
      <c r="AU10" s="1">
        <v>20</v>
      </c>
      <c r="AV10" s="1">
        <v>20</v>
      </c>
      <c r="AW10" s="1">
        <v>6</v>
      </c>
      <c r="AX10" s="1">
        <v>6</v>
      </c>
      <c r="AY10" s="1">
        <v>10</v>
      </c>
      <c r="AZ10" s="1">
        <v>10</v>
      </c>
      <c r="BA10" s="1">
        <v>15</v>
      </c>
      <c r="BB10" s="1">
        <v>6</v>
      </c>
      <c r="BC10" s="1">
        <v>1</v>
      </c>
      <c r="BD10" s="1">
        <v>1</v>
      </c>
      <c r="BE10" s="1">
        <v>9</v>
      </c>
      <c r="BF10" s="1">
        <v>9</v>
      </c>
      <c r="BG10" s="1">
        <v>0</v>
      </c>
      <c r="BH10" s="1">
        <v>0</v>
      </c>
      <c r="BI10" s="1">
        <v>13</v>
      </c>
      <c r="BJ10" s="1">
        <v>3</v>
      </c>
      <c r="BK10" s="1">
        <v>1</v>
      </c>
      <c r="BL10" s="1">
        <v>2</v>
      </c>
      <c r="BM10" s="1">
        <v>1</v>
      </c>
      <c r="BN10" s="1">
        <v>4</v>
      </c>
      <c r="BO10" s="1">
        <v>1</v>
      </c>
      <c r="BP10" s="1">
        <v>4</v>
      </c>
      <c r="BQ10" s="1">
        <v>0</v>
      </c>
      <c r="BR10" s="1">
        <v>3</v>
      </c>
      <c r="BS10" s="1">
        <v>2</v>
      </c>
      <c r="BT10" s="1">
        <v>2</v>
      </c>
      <c r="BU10" s="1">
        <v>4</v>
      </c>
      <c r="BV10" s="1">
        <v>4</v>
      </c>
      <c r="BW10" s="1">
        <v>1</v>
      </c>
      <c r="BX10" s="1">
        <v>3</v>
      </c>
      <c r="BY10" s="1">
        <v>0</v>
      </c>
      <c r="BZ10" s="1">
        <v>4</v>
      </c>
      <c r="CA10" s="1">
        <v>4.0000000000000001E-3</v>
      </c>
      <c r="CB10" s="1">
        <v>3.0000000000000001E-3</v>
      </c>
      <c r="CC10" s="1">
        <v>5.0000000000000001E-3</v>
      </c>
      <c r="CD10" s="1">
        <v>1E-3</v>
      </c>
      <c r="CE10" s="1">
        <v>0.05</v>
      </c>
      <c r="CF10" s="1">
        <v>5.0000000000000001E-3</v>
      </c>
      <c r="CG10" s="1">
        <v>0</v>
      </c>
      <c r="CH10" s="1">
        <v>0.01</v>
      </c>
    </row>
    <row r="11" spans="1:86" ht="14.25" customHeight="1" x14ac:dyDescent="0.3">
      <c r="A11" s="6">
        <v>45444</v>
      </c>
      <c r="B11" s="5" t="s">
        <v>167</v>
      </c>
      <c r="C11" s="5">
        <v>3</v>
      </c>
      <c r="D11" s="5">
        <v>13</v>
      </c>
      <c r="E11" s="5">
        <v>6</v>
      </c>
      <c r="F11" s="5">
        <v>10</v>
      </c>
      <c r="G11" s="5">
        <v>2</v>
      </c>
      <c r="H11" s="5">
        <v>5</v>
      </c>
      <c r="I11" s="5">
        <v>0</v>
      </c>
      <c r="J11" s="5">
        <v>2</v>
      </c>
      <c r="K11" s="5">
        <f t="shared" si="0"/>
        <v>41</v>
      </c>
      <c r="L11" s="5">
        <v>7</v>
      </c>
      <c r="M11" s="5">
        <v>5</v>
      </c>
      <c r="N11" s="5">
        <v>4</v>
      </c>
      <c r="O11" s="5">
        <v>12</v>
      </c>
      <c r="P11" s="5">
        <v>2</v>
      </c>
      <c r="Q11" s="5">
        <v>5</v>
      </c>
      <c r="R11" s="5">
        <v>0</v>
      </c>
      <c r="S11" s="5">
        <v>2</v>
      </c>
      <c r="T11" s="5"/>
      <c r="U11" s="5">
        <v>39</v>
      </c>
      <c r="V11" s="5">
        <v>1</v>
      </c>
      <c r="W11" s="5">
        <v>1</v>
      </c>
      <c r="X11" s="5">
        <v>6</v>
      </c>
      <c r="Y11" s="5">
        <v>25</v>
      </c>
      <c r="Z11" s="5">
        <v>1</v>
      </c>
      <c r="AA11" s="5">
        <v>0</v>
      </c>
      <c r="AB11" s="5">
        <v>12</v>
      </c>
      <c r="AC11" s="45">
        <f t="shared" si="1"/>
        <v>85</v>
      </c>
      <c r="AD11" s="5">
        <v>5.16E-2</v>
      </c>
      <c r="AE11" s="5">
        <v>5.5E-2</v>
      </c>
      <c r="AF11" s="5">
        <v>7.0000000000000007E-2</v>
      </c>
      <c r="AG11" s="5">
        <v>0.06</v>
      </c>
      <c r="AH11" s="5">
        <v>0.08</v>
      </c>
      <c r="AI11" s="5">
        <v>5.8500000000000003E-2</v>
      </c>
      <c r="AJ11" s="5">
        <v>0</v>
      </c>
      <c r="AK11" s="5">
        <v>4.2500000000000003E-2</v>
      </c>
      <c r="AL11" s="45">
        <f t="shared" si="3"/>
        <v>5.2199999999999996E-2</v>
      </c>
      <c r="AM11" s="5">
        <v>35</v>
      </c>
      <c r="AN11" s="5">
        <v>50</v>
      </c>
      <c r="AO11" s="5">
        <v>22</v>
      </c>
      <c r="AP11" s="5">
        <v>40</v>
      </c>
      <c r="AQ11" s="5">
        <v>54</v>
      </c>
      <c r="AR11" s="5">
        <v>43</v>
      </c>
      <c r="AS11" s="5">
        <v>0</v>
      </c>
      <c r="AT11" s="5">
        <v>28</v>
      </c>
      <c r="AU11" s="5">
        <v>20</v>
      </c>
      <c r="AV11" s="5">
        <v>20</v>
      </c>
      <c r="AW11" s="5">
        <v>6</v>
      </c>
      <c r="AX11" s="5">
        <v>6</v>
      </c>
      <c r="AY11" s="5">
        <v>10</v>
      </c>
      <c r="AZ11" s="5">
        <v>10</v>
      </c>
      <c r="BA11" s="5">
        <v>15</v>
      </c>
      <c r="BB11" s="5">
        <v>6</v>
      </c>
      <c r="BC11" s="5">
        <v>1</v>
      </c>
      <c r="BD11" s="5">
        <v>1</v>
      </c>
      <c r="BE11" s="5">
        <v>9</v>
      </c>
      <c r="BF11" s="5">
        <v>9</v>
      </c>
      <c r="BG11" s="5">
        <v>0</v>
      </c>
      <c r="BH11" s="5">
        <v>0</v>
      </c>
      <c r="BI11" s="5">
        <v>13</v>
      </c>
      <c r="BJ11" s="5">
        <v>3</v>
      </c>
      <c r="BK11" s="5">
        <v>1</v>
      </c>
      <c r="BL11" s="5">
        <v>2</v>
      </c>
      <c r="BM11" s="5">
        <v>1</v>
      </c>
      <c r="BN11" s="5">
        <v>4</v>
      </c>
      <c r="BO11" s="5">
        <v>1</v>
      </c>
      <c r="BP11" s="5">
        <v>4</v>
      </c>
      <c r="BQ11" s="5">
        <v>0</v>
      </c>
      <c r="BR11" s="5">
        <v>3</v>
      </c>
      <c r="BS11" s="5">
        <v>2</v>
      </c>
      <c r="BT11" s="5">
        <v>3</v>
      </c>
      <c r="BU11" s="5">
        <v>4</v>
      </c>
      <c r="BV11" s="5">
        <v>4</v>
      </c>
      <c r="BW11" s="5">
        <v>2</v>
      </c>
      <c r="BX11" s="5">
        <v>3</v>
      </c>
      <c r="BY11" s="5">
        <v>0</v>
      </c>
      <c r="BZ11" s="5">
        <v>4</v>
      </c>
      <c r="CA11" s="5">
        <v>4.0000000000000001E-3</v>
      </c>
      <c r="CB11" s="5">
        <v>3.0000000000000001E-3</v>
      </c>
      <c r="CC11" s="5">
        <v>5.0000000000000001E-3</v>
      </c>
      <c r="CD11" s="5">
        <v>2E-3</v>
      </c>
      <c r="CE11" s="5">
        <v>0.05</v>
      </c>
      <c r="CF11" s="5">
        <v>5.0000000000000001E-3</v>
      </c>
      <c r="CG11" s="5">
        <v>0</v>
      </c>
      <c r="CH11" s="5">
        <v>0.01</v>
      </c>
    </row>
    <row r="12" spans="1:86" ht="14.25" customHeight="1" x14ac:dyDescent="0.3">
      <c r="A12" s="3">
        <v>45627</v>
      </c>
      <c r="B12" s="1" t="s">
        <v>168</v>
      </c>
      <c r="C12" s="1">
        <v>4</v>
      </c>
      <c r="D12" s="1">
        <v>13</v>
      </c>
      <c r="E12" s="1">
        <v>6</v>
      </c>
      <c r="F12" s="1">
        <v>10</v>
      </c>
      <c r="G12" s="1">
        <v>2</v>
      </c>
      <c r="H12" s="1">
        <v>5</v>
      </c>
      <c r="I12" s="1">
        <v>0</v>
      </c>
      <c r="J12" s="1">
        <v>2</v>
      </c>
      <c r="K12" s="9">
        <f t="shared" si="0"/>
        <v>42</v>
      </c>
      <c r="L12" s="1">
        <v>8</v>
      </c>
      <c r="M12" s="1">
        <v>5</v>
      </c>
      <c r="N12" s="1">
        <v>4</v>
      </c>
      <c r="O12" s="1">
        <v>14</v>
      </c>
      <c r="P12" s="1">
        <v>2</v>
      </c>
      <c r="Q12" s="1">
        <v>5</v>
      </c>
      <c r="R12" s="1">
        <v>0</v>
      </c>
      <c r="S12" s="1">
        <v>2</v>
      </c>
      <c r="T12" s="1"/>
      <c r="U12" s="1">
        <v>39</v>
      </c>
      <c r="V12" s="1">
        <v>2</v>
      </c>
      <c r="W12" s="1">
        <v>1</v>
      </c>
      <c r="X12" s="1">
        <v>8</v>
      </c>
      <c r="Y12" s="1">
        <v>25</v>
      </c>
      <c r="Z12" s="1">
        <v>2</v>
      </c>
      <c r="AA12" s="1">
        <v>0</v>
      </c>
      <c r="AB12" s="1">
        <v>12</v>
      </c>
      <c r="AC12" s="45">
        <f t="shared" si="1"/>
        <v>89</v>
      </c>
      <c r="AD12" s="1">
        <v>5.16E-2</v>
      </c>
      <c r="AE12" s="1">
        <v>5.5E-2</v>
      </c>
      <c r="AF12" s="1">
        <v>7.0000000000000007E-2</v>
      </c>
      <c r="AG12" s="1">
        <v>0.06</v>
      </c>
      <c r="AH12" s="1">
        <v>8.1000000000000003E-2</v>
      </c>
      <c r="AI12" s="1">
        <v>5.8500000000000003E-2</v>
      </c>
      <c r="AJ12" s="1">
        <v>0</v>
      </c>
      <c r="AK12" s="1">
        <v>4.2500000000000003E-2</v>
      </c>
      <c r="AL12" s="45">
        <f t="shared" si="3"/>
        <v>5.2324999999999997E-2</v>
      </c>
      <c r="AM12" s="1">
        <v>40</v>
      </c>
      <c r="AN12" s="1">
        <v>50</v>
      </c>
      <c r="AO12" s="1">
        <v>25</v>
      </c>
      <c r="AP12" s="1">
        <v>40</v>
      </c>
      <c r="AQ12" s="1">
        <v>56</v>
      </c>
      <c r="AR12" s="1">
        <v>43</v>
      </c>
      <c r="AS12" s="1">
        <v>0</v>
      </c>
      <c r="AT12" s="1">
        <v>30</v>
      </c>
      <c r="AU12" s="1">
        <v>25</v>
      </c>
      <c r="AV12" s="1">
        <v>25</v>
      </c>
      <c r="AW12" s="1">
        <v>7</v>
      </c>
      <c r="AX12" s="1">
        <v>7</v>
      </c>
      <c r="AY12" s="1">
        <v>10</v>
      </c>
      <c r="AZ12" s="1">
        <v>10</v>
      </c>
      <c r="BA12" s="1">
        <v>15</v>
      </c>
      <c r="BB12" s="1">
        <v>6</v>
      </c>
      <c r="BC12" s="1">
        <v>2</v>
      </c>
      <c r="BD12" s="1">
        <v>2</v>
      </c>
      <c r="BE12" s="1">
        <v>9</v>
      </c>
      <c r="BF12" s="1">
        <v>9</v>
      </c>
      <c r="BG12" s="1">
        <v>0</v>
      </c>
      <c r="BH12" s="1">
        <v>0</v>
      </c>
      <c r="BI12" s="1">
        <v>15</v>
      </c>
      <c r="BJ12" s="1">
        <v>4</v>
      </c>
      <c r="BK12" s="1">
        <v>2</v>
      </c>
      <c r="BL12" s="1">
        <v>3</v>
      </c>
      <c r="BM12" s="1">
        <v>2</v>
      </c>
      <c r="BN12" s="1">
        <v>6</v>
      </c>
      <c r="BO12" s="1">
        <v>2</v>
      </c>
      <c r="BP12" s="1">
        <v>4</v>
      </c>
      <c r="BQ12" s="1">
        <v>0</v>
      </c>
      <c r="BR12" s="1">
        <v>3</v>
      </c>
      <c r="BS12" s="1">
        <v>2</v>
      </c>
      <c r="BT12" s="1">
        <v>3</v>
      </c>
      <c r="BU12" s="1">
        <v>5</v>
      </c>
      <c r="BV12" s="1">
        <v>5</v>
      </c>
      <c r="BW12" s="1">
        <v>2</v>
      </c>
      <c r="BX12" s="1">
        <v>3</v>
      </c>
      <c r="BY12" s="1">
        <v>0</v>
      </c>
      <c r="BZ12" s="1">
        <v>5</v>
      </c>
      <c r="CA12" s="1">
        <v>4.0000000000000001E-3</v>
      </c>
      <c r="CB12" s="1">
        <v>3.0000000000000001E-3</v>
      </c>
      <c r="CC12" s="1">
        <v>5.0000000000000001E-3</v>
      </c>
      <c r="CD12" s="1">
        <v>2E-3</v>
      </c>
      <c r="CE12" s="1">
        <v>7.0000000000000007E-2</v>
      </c>
      <c r="CF12" s="1">
        <v>5.0000000000000001E-3</v>
      </c>
      <c r="CG12" s="1">
        <v>0</v>
      </c>
      <c r="CH12" s="1">
        <v>0.01</v>
      </c>
    </row>
    <row r="13" spans="1:86" ht="14.25" customHeight="1" x14ac:dyDescent="0.3">
      <c r="A13" s="6">
        <v>45809</v>
      </c>
      <c r="B13" s="5" t="s">
        <v>169</v>
      </c>
      <c r="C13" s="5">
        <v>4</v>
      </c>
      <c r="D13" s="5">
        <v>13</v>
      </c>
      <c r="E13" s="5">
        <v>6</v>
      </c>
      <c r="F13" s="5">
        <v>10</v>
      </c>
      <c r="G13" s="5">
        <v>2</v>
      </c>
      <c r="H13" s="5">
        <v>5</v>
      </c>
      <c r="I13" s="5">
        <v>0</v>
      </c>
      <c r="J13" s="5">
        <v>3</v>
      </c>
      <c r="K13" s="5">
        <f t="shared" si="0"/>
        <v>43</v>
      </c>
      <c r="L13" s="5">
        <v>8</v>
      </c>
      <c r="M13" s="5">
        <v>5</v>
      </c>
      <c r="N13" s="5">
        <v>5</v>
      </c>
      <c r="O13" s="5">
        <v>14</v>
      </c>
      <c r="P13" s="5">
        <v>2</v>
      </c>
      <c r="Q13" s="5">
        <v>5</v>
      </c>
      <c r="R13" s="5">
        <v>0</v>
      </c>
      <c r="S13" s="5">
        <v>2</v>
      </c>
      <c r="T13" s="5"/>
      <c r="U13" s="5">
        <v>39</v>
      </c>
      <c r="V13" s="5">
        <v>2</v>
      </c>
      <c r="W13" s="5">
        <v>1</v>
      </c>
      <c r="X13" s="5">
        <v>8</v>
      </c>
      <c r="Y13" s="5">
        <v>25</v>
      </c>
      <c r="Z13" s="5">
        <v>2</v>
      </c>
      <c r="AA13" s="5">
        <v>0</v>
      </c>
      <c r="AB13" s="5">
        <v>12</v>
      </c>
      <c r="AC13" s="45">
        <f t="shared" si="1"/>
        <v>89</v>
      </c>
      <c r="AD13" s="5">
        <v>5.16E-2</v>
      </c>
      <c r="AE13" s="5">
        <v>5.5E-2</v>
      </c>
      <c r="AF13" s="5">
        <v>7.0000000000000007E-2</v>
      </c>
      <c r="AG13" s="5">
        <v>5.5E-2</v>
      </c>
      <c r="AH13" s="5">
        <v>8.1000000000000003E-2</v>
      </c>
      <c r="AI13" s="5">
        <v>5.8500000000000003E-2</v>
      </c>
      <c r="AJ13" s="5">
        <v>0</v>
      </c>
      <c r="AK13" s="5">
        <v>4.2500000000000003E-2</v>
      </c>
      <c r="AL13" s="45">
        <f t="shared" si="3"/>
        <v>5.1699999999999996E-2</v>
      </c>
      <c r="AM13" s="5">
        <v>40</v>
      </c>
      <c r="AN13" s="5">
        <v>50</v>
      </c>
      <c r="AO13" s="5">
        <v>25</v>
      </c>
      <c r="AP13" s="5">
        <v>40</v>
      </c>
      <c r="AQ13" s="5">
        <v>56</v>
      </c>
      <c r="AR13" s="5">
        <v>43</v>
      </c>
      <c r="AS13" s="5">
        <v>0</v>
      </c>
      <c r="AT13" s="5">
        <v>30</v>
      </c>
      <c r="AU13" s="5">
        <v>25</v>
      </c>
      <c r="AV13" s="5">
        <v>25</v>
      </c>
      <c r="AW13" s="5">
        <v>7</v>
      </c>
      <c r="AX13" s="5">
        <v>7</v>
      </c>
      <c r="AY13" s="5">
        <v>10</v>
      </c>
      <c r="AZ13" s="5">
        <v>10</v>
      </c>
      <c r="BA13" s="5">
        <v>17</v>
      </c>
      <c r="BB13" s="5">
        <v>8</v>
      </c>
      <c r="BC13" s="5">
        <v>2</v>
      </c>
      <c r="BD13" s="5">
        <v>2</v>
      </c>
      <c r="BE13" s="5">
        <v>9</v>
      </c>
      <c r="BF13" s="5">
        <v>9</v>
      </c>
      <c r="BG13" s="5">
        <v>0</v>
      </c>
      <c r="BH13" s="5">
        <v>0</v>
      </c>
      <c r="BI13" s="5">
        <v>15</v>
      </c>
      <c r="BJ13" s="5">
        <v>4</v>
      </c>
      <c r="BK13" s="5">
        <v>2</v>
      </c>
      <c r="BL13" s="5">
        <v>3</v>
      </c>
      <c r="BM13" s="5">
        <v>2</v>
      </c>
      <c r="BN13" s="5">
        <v>6</v>
      </c>
      <c r="BO13" s="5">
        <v>2</v>
      </c>
      <c r="BP13" s="5">
        <v>4</v>
      </c>
      <c r="BQ13" s="5">
        <v>0</v>
      </c>
      <c r="BR13" s="5">
        <v>3</v>
      </c>
      <c r="BS13" s="5">
        <v>2</v>
      </c>
      <c r="BT13" s="5">
        <v>3</v>
      </c>
      <c r="BU13" s="5">
        <v>5</v>
      </c>
      <c r="BV13" s="5">
        <v>5</v>
      </c>
      <c r="BW13" s="5">
        <v>2</v>
      </c>
      <c r="BX13" s="5">
        <v>3</v>
      </c>
      <c r="BY13" s="5">
        <v>0</v>
      </c>
      <c r="BZ13" s="5">
        <v>5</v>
      </c>
      <c r="CA13" s="5">
        <v>4.0000000000000001E-3</v>
      </c>
      <c r="CB13" s="5">
        <v>3.0000000000000001E-3</v>
      </c>
      <c r="CC13" s="5">
        <v>5.0000000000000001E-3</v>
      </c>
      <c r="CD13" s="5">
        <v>3.0000000000000001E-3</v>
      </c>
      <c r="CE13" s="5">
        <v>7.0000000000000007E-2</v>
      </c>
      <c r="CF13" s="5">
        <v>5.0000000000000001E-3</v>
      </c>
      <c r="CG13" s="5">
        <v>0</v>
      </c>
      <c r="CH13" s="5">
        <v>0.01</v>
      </c>
    </row>
    <row r="14" spans="1:86" ht="14.25" customHeight="1" x14ac:dyDescent="0.3">
      <c r="A14" s="3">
        <v>45992</v>
      </c>
      <c r="B14" s="1" t="s">
        <v>170</v>
      </c>
      <c r="C14" s="1">
        <v>4</v>
      </c>
      <c r="D14" s="1">
        <v>13</v>
      </c>
      <c r="E14" s="1">
        <v>8</v>
      </c>
      <c r="F14" s="1">
        <v>10</v>
      </c>
      <c r="G14" s="1">
        <v>3</v>
      </c>
      <c r="H14" s="1">
        <v>5</v>
      </c>
      <c r="I14" s="1">
        <v>0</v>
      </c>
      <c r="J14" s="1">
        <v>3</v>
      </c>
      <c r="K14" s="9">
        <f t="shared" si="0"/>
        <v>46</v>
      </c>
      <c r="L14" s="1">
        <v>8</v>
      </c>
      <c r="M14" s="1">
        <v>5</v>
      </c>
      <c r="N14" s="1">
        <v>5</v>
      </c>
      <c r="O14" s="1">
        <v>14</v>
      </c>
      <c r="P14" s="1">
        <v>3</v>
      </c>
      <c r="Q14" s="1">
        <v>5</v>
      </c>
      <c r="R14" s="1">
        <v>0</v>
      </c>
      <c r="S14" s="1">
        <v>2</v>
      </c>
      <c r="T14" s="1"/>
      <c r="U14" s="1">
        <v>39</v>
      </c>
      <c r="V14" s="1">
        <v>2</v>
      </c>
      <c r="W14" s="1">
        <v>1</v>
      </c>
      <c r="X14" s="1">
        <v>10</v>
      </c>
      <c r="Y14" s="1">
        <v>25</v>
      </c>
      <c r="Z14" s="1">
        <v>2</v>
      </c>
      <c r="AA14" s="1">
        <v>0</v>
      </c>
      <c r="AB14" s="1">
        <v>12</v>
      </c>
      <c r="AC14" s="45">
        <f t="shared" si="1"/>
        <v>91</v>
      </c>
      <c r="AD14" s="1">
        <v>5.16E-2</v>
      </c>
      <c r="AE14" s="1">
        <v>0.06</v>
      </c>
      <c r="AF14" s="1">
        <v>7.0000000000000007E-2</v>
      </c>
      <c r="AG14" s="1">
        <v>5.5E-2</v>
      </c>
      <c r="AH14" s="1">
        <v>8.1000000000000003E-2</v>
      </c>
      <c r="AI14" s="1">
        <v>5.8500000000000003E-2</v>
      </c>
      <c r="AJ14" s="1">
        <v>0</v>
      </c>
      <c r="AK14" s="1">
        <v>4.2500000000000003E-2</v>
      </c>
      <c r="AL14" s="45">
        <f t="shared" si="3"/>
        <v>5.2324999999999997E-2</v>
      </c>
      <c r="AM14" s="1">
        <v>40</v>
      </c>
      <c r="AN14" s="1">
        <v>50</v>
      </c>
      <c r="AO14" s="1">
        <v>25</v>
      </c>
      <c r="AP14" s="1">
        <v>50</v>
      </c>
      <c r="AQ14" s="1">
        <v>56</v>
      </c>
      <c r="AR14" s="1">
        <v>43</v>
      </c>
      <c r="AS14" s="1">
        <v>0</v>
      </c>
      <c r="AT14" s="1">
        <v>34</v>
      </c>
      <c r="AU14" s="1">
        <v>30</v>
      </c>
      <c r="AV14" s="1">
        <v>30</v>
      </c>
      <c r="AW14" s="1">
        <v>8</v>
      </c>
      <c r="AX14" s="1">
        <v>8</v>
      </c>
      <c r="AY14" s="1">
        <v>10</v>
      </c>
      <c r="AZ14" s="1">
        <v>10</v>
      </c>
      <c r="BA14" s="1">
        <v>17</v>
      </c>
      <c r="BB14" s="1">
        <v>8</v>
      </c>
      <c r="BC14" s="1">
        <v>2</v>
      </c>
      <c r="BD14" s="1">
        <v>2</v>
      </c>
      <c r="BE14" s="1">
        <v>9</v>
      </c>
      <c r="BF14" s="1">
        <v>9</v>
      </c>
      <c r="BG14" s="1">
        <v>0</v>
      </c>
      <c r="BH14" s="1">
        <v>0</v>
      </c>
      <c r="BI14" s="1">
        <v>15</v>
      </c>
      <c r="BJ14" s="1">
        <v>6</v>
      </c>
      <c r="BK14" s="1">
        <v>3</v>
      </c>
      <c r="BL14" s="1">
        <v>3</v>
      </c>
      <c r="BM14" s="1">
        <v>3</v>
      </c>
      <c r="BN14" s="1">
        <v>8</v>
      </c>
      <c r="BO14" s="1">
        <v>2</v>
      </c>
      <c r="BP14" s="1">
        <v>5</v>
      </c>
      <c r="BQ14" s="1">
        <v>0</v>
      </c>
      <c r="BR14" s="1">
        <v>4</v>
      </c>
      <c r="BS14" s="1">
        <v>2</v>
      </c>
      <c r="BT14" s="1">
        <v>3</v>
      </c>
      <c r="BU14" s="1">
        <v>6</v>
      </c>
      <c r="BV14" s="1">
        <v>6</v>
      </c>
      <c r="BW14" s="1">
        <v>2</v>
      </c>
      <c r="BX14" s="1">
        <v>3</v>
      </c>
      <c r="BY14" s="1">
        <v>0</v>
      </c>
      <c r="BZ14" s="1">
        <v>6</v>
      </c>
      <c r="CA14" s="1">
        <v>4.0000000000000001E-3</v>
      </c>
      <c r="CB14" s="1">
        <v>3.0000000000000001E-3</v>
      </c>
      <c r="CC14" s="1">
        <v>5.0000000000000001E-3</v>
      </c>
      <c r="CD14" s="1">
        <v>3.0000000000000001E-3</v>
      </c>
      <c r="CE14" s="1">
        <v>7.0000000000000007E-2</v>
      </c>
      <c r="CF14" s="1">
        <v>5.0000000000000001E-3</v>
      </c>
      <c r="CG14" s="1">
        <v>0</v>
      </c>
      <c r="CH14" s="1">
        <v>0.01</v>
      </c>
    </row>
    <row r="15" spans="1:86" ht="14.25" customHeight="1" x14ac:dyDescent="0.3">
      <c r="A15" s="6">
        <v>46174</v>
      </c>
      <c r="B15" s="5" t="s">
        <v>171</v>
      </c>
      <c r="C15" s="5">
        <v>4</v>
      </c>
      <c r="D15" s="5">
        <v>13</v>
      </c>
      <c r="E15" s="5">
        <v>8</v>
      </c>
      <c r="F15" s="5">
        <v>10</v>
      </c>
      <c r="G15" s="5">
        <v>3</v>
      </c>
      <c r="H15" s="5">
        <v>5</v>
      </c>
      <c r="I15" s="5">
        <v>0</v>
      </c>
      <c r="J15" s="5">
        <v>3</v>
      </c>
      <c r="K15" s="5">
        <f t="shared" si="0"/>
        <v>46</v>
      </c>
      <c r="L15" s="5">
        <v>8</v>
      </c>
      <c r="M15" s="5">
        <v>5</v>
      </c>
      <c r="N15" s="5">
        <v>5</v>
      </c>
      <c r="O15" s="5">
        <v>15</v>
      </c>
      <c r="P15" s="5">
        <v>3</v>
      </c>
      <c r="Q15" s="5">
        <v>5</v>
      </c>
      <c r="R15" s="5">
        <v>0</v>
      </c>
      <c r="S15" s="5">
        <v>2</v>
      </c>
      <c r="T15" s="5"/>
      <c r="U15" s="5">
        <v>39</v>
      </c>
      <c r="V15" s="5">
        <v>2</v>
      </c>
      <c r="W15" s="5">
        <v>1</v>
      </c>
      <c r="X15" s="5">
        <v>10</v>
      </c>
      <c r="Y15" s="5">
        <v>25</v>
      </c>
      <c r="Z15" s="5">
        <v>2</v>
      </c>
      <c r="AA15" s="5">
        <v>0</v>
      </c>
      <c r="AB15" s="5">
        <v>12</v>
      </c>
      <c r="AC15" s="45">
        <f t="shared" si="1"/>
        <v>91</v>
      </c>
      <c r="AD15" s="5">
        <v>5.16E-2</v>
      </c>
      <c r="AE15" s="5">
        <v>0.06</v>
      </c>
      <c r="AF15" s="5">
        <v>7.0000000000000007E-2</v>
      </c>
      <c r="AG15" s="5">
        <v>5.5E-2</v>
      </c>
      <c r="AH15" s="5">
        <v>8.1000000000000003E-2</v>
      </c>
      <c r="AI15" s="5">
        <v>5.8500000000000003E-2</v>
      </c>
      <c r="AJ15" s="5">
        <v>0</v>
      </c>
      <c r="AK15" s="5">
        <v>4.2500000000000003E-2</v>
      </c>
      <c r="AL15" s="45">
        <f t="shared" si="3"/>
        <v>5.2324999999999997E-2</v>
      </c>
      <c r="AM15" s="5">
        <v>40</v>
      </c>
      <c r="AN15" s="5">
        <v>50</v>
      </c>
      <c r="AO15" s="5">
        <v>25</v>
      </c>
      <c r="AP15" s="5">
        <v>50</v>
      </c>
      <c r="AQ15" s="5">
        <v>56</v>
      </c>
      <c r="AR15" s="5">
        <v>43</v>
      </c>
      <c r="AS15" s="5">
        <v>0</v>
      </c>
      <c r="AT15" s="5">
        <v>34</v>
      </c>
      <c r="AU15" s="5">
        <v>30</v>
      </c>
      <c r="AV15" s="5">
        <v>30</v>
      </c>
      <c r="AW15" s="5">
        <v>8</v>
      </c>
      <c r="AX15" s="5">
        <v>8</v>
      </c>
      <c r="AY15" s="5">
        <v>10</v>
      </c>
      <c r="AZ15" s="5">
        <v>10</v>
      </c>
      <c r="BA15" s="5">
        <v>17</v>
      </c>
      <c r="BB15" s="5">
        <v>8</v>
      </c>
      <c r="BC15" s="5">
        <v>2</v>
      </c>
      <c r="BD15" s="5">
        <v>2</v>
      </c>
      <c r="BE15" s="5">
        <v>9</v>
      </c>
      <c r="BF15" s="5">
        <v>9</v>
      </c>
      <c r="BG15" s="5">
        <v>0</v>
      </c>
      <c r="BH15" s="5">
        <v>0</v>
      </c>
      <c r="BI15" s="5">
        <v>15</v>
      </c>
      <c r="BJ15" s="5">
        <v>6</v>
      </c>
      <c r="BK15" s="5">
        <v>3</v>
      </c>
      <c r="BL15" s="5">
        <v>3</v>
      </c>
      <c r="BM15" s="5">
        <v>3</v>
      </c>
      <c r="BN15" s="5">
        <v>8</v>
      </c>
      <c r="BO15" s="5">
        <v>2</v>
      </c>
      <c r="BP15" s="5">
        <v>5</v>
      </c>
      <c r="BQ15" s="5">
        <v>0</v>
      </c>
      <c r="BR15" s="5">
        <v>4</v>
      </c>
      <c r="BS15" s="5">
        <v>2</v>
      </c>
      <c r="BT15" s="5">
        <v>4</v>
      </c>
      <c r="BU15" s="5">
        <v>6</v>
      </c>
      <c r="BV15" s="5">
        <v>6</v>
      </c>
      <c r="BW15" s="5">
        <v>2</v>
      </c>
      <c r="BX15" s="5">
        <v>3</v>
      </c>
      <c r="BY15" s="5">
        <v>0</v>
      </c>
      <c r="BZ15" s="5">
        <v>6</v>
      </c>
      <c r="CA15" s="5">
        <v>4.0000000000000001E-3</v>
      </c>
      <c r="CB15" s="5">
        <v>3.0000000000000001E-3</v>
      </c>
      <c r="CC15" s="5">
        <v>5.0000000000000001E-3</v>
      </c>
      <c r="CD15" s="5">
        <v>3.0000000000000001E-3</v>
      </c>
      <c r="CE15" s="5">
        <v>7.0000000000000007E-2</v>
      </c>
      <c r="CF15" s="5">
        <v>5.0000000000000001E-3</v>
      </c>
      <c r="CG15" s="5">
        <v>0</v>
      </c>
      <c r="CH15" s="5">
        <v>0.01</v>
      </c>
    </row>
    <row r="16" spans="1:8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1:8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1:8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1:8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1:8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1:8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1:8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1:8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1:8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1:8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1:8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1:8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1:8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1:8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1:8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1:8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1:8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1:8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1:8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1:8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1:8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1:8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1:8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1:8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1:8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1:8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1:8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1:8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1:8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1:8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1:8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1:8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1:8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1:8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1:8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1:8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1:8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1:8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1:8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1:8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1:8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spans="1:8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spans="1:8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spans="1:8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spans="1:8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spans="1:8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spans="1:8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spans="1:8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spans="1:8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</row>
    <row r="125" spans="1:8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spans="1:8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spans="1:8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spans="1:8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spans="1:8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1:8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1:8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1:8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1:8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1:8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1:8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spans="1:8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</row>
    <row r="137" spans="1:8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1:8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1:8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1:8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1:8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1:8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spans="1:8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spans="1:8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spans="1:8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spans="1:8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spans="1:8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spans="1:8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1:8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</row>
    <row r="150" spans="1:8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1:8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2" spans="1:8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</row>
    <row r="153" spans="1:8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</row>
    <row r="154" spans="1:8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</row>
    <row r="155" spans="1:8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</row>
    <row r="156" spans="1:8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</row>
    <row r="157" spans="1:8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</row>
    <row r="158" spans="1:8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</row>
    <row r="159" spans="1:8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</row>
    <row r="160" spans="1:8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</row>
    <row r="161" spans="1:8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</row>
    <row r="162" spans="1:8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</row>
    <row r="163" spans="1:8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</row>
    <row r="164" spans="1:8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</row>
    <row r="165" spans="1:8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</row>
    <row r="166" spans="1:8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</row>
    <row r="167" spans="1:8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1:8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</row>
    <row r="169" spans="1:8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</row>
    <row r="170" spans="1:8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1" spans="1:8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</row>
    <row r="172" spans="1:8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</row>
    <row r="173" spans="1:8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</row>
    <row r="174" spans="1:8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</row>
    <row r="175" spans="1:8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</row>
    <row r="176" spans="1:8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</row>
    <row r="177" spans="1:8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</row>
    <row r="178" spans="1:8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</row>
    <row r="179" spans="1:8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</row>
    <row r="180" spans="1:8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</row>
    <row r="181" spans="1:8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</row>
    <row r="182" spans="1:8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</row>
    <row r="183" spans="1:8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</row>
    <row r="184" spans="1:8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</row>
    <row r="185" spans="1:8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</row>
    <row r="186" spans="1:8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</row>
    <row r="187" spans="1:8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</row>
    <row r="188" spans="1:8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</row>
    <row r="189" spans="1:8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</row>
    <row r="190" spans="1:8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</row>
    <row r="191" spans="1:8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</row>
    <row r="192" spans="1:8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</row>
    <row r="193" spans="1:8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</row>
    <row r="194" spans="1:8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</row>
    <row r="195" spans="1:8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</row>
    <row r="196" spans="1:8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</row>
    <row r="197" spans="1:8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</row>
    <row r="198" spans="1:8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</row>
    <row r="199" spans="1:8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</row>
    <row r="200" spans="1:8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</row>
    <row r="201" spans="1:8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</row>
    <row r="202" spans="1:8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</row>
    <row r="203" spans="1:8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</row>
    <row r="204" spans="1:8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</row>
    <row r="205" spans="1:8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</row>
    <row r="206" spans="1:8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</row>
    <row r="207" spans="1:8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</row>
    <row r="208" spans="1:8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</row>
    <row r="209" spans="1:8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</row>
    <row r="210" spans="1:8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</row>
    <row r="211" spans="1:8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</row>
    <row r="212" spans="1:8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</row>
    <row r="213" spans="1:8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</row>
    <row r="214" spans="1:8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</row>
    <row r="215" spans="1:8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</row>
    <row r="216" spans="1:8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</row>
    <row r="217" spans="1:8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spans="1:8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</row>
    <row r="219" spans="1:8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</row>
    <row r="220" spans="1:8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</row>
    <row r="221" spans="1:86" ht="15.75" customHeight="1" x14ac:dyDescent="0.3"/>
    <row r="222" spans="1:86" ht="15.75" customHeight="1" x14ac:dyDescent="0.3"/>
    <row r="223" spans="1:86" ht="15.75" customHeight="1" x14ac:dyDescent="0.3"/>
    <row r="224" spans="1:8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3"/>
  <cols>
    <col min="1" max="1" width="8.6640625" customWidth="1"/>
    <col min="2" max="2" width="12.6640625" customWidth="1"/>
    <col min="3" max="26" width="8.6640625" customWidth="1"/>
    <col min="27" max="27" width="20.109375" customWidth="1"/>
    <col min="28" max="91" width="8.6640625" customWidth="1"/>
  </cols>
  <sheetData>
    <row r="1" spans="1:91" ht="14.25" customHeight="1" x14ac:dyDescent="0.3">
      <c r="A1" s="1"/>
      <c r="B1" s="1" t="s">
        <v>0</v>
      </c>
      <c r="C1" s="1" t="s">
        <v>449</v>
      </c>
      <c r="D1" s="1" t="s">
        <v>450</v>
      </c>
      <c r="E1" s="1" t="s">
        <v>451</v>
      </c>
      <c r="F1" s="1" t="s">
        <v>452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45" t="s">
        <v>465</v>
      </c>
      <c r="T1" s="45" t="s">
        <v>466</v>
      </c>
      <c r="U1" s="45" t="s">
        <v>467</v>
      </c>
      <c r="V1" s="45" t="s">
        <v>468</v>
      </c>
      <c r="W1" s="45" t="s">
        <v>469</v>
      </c>
      <c r="X1" s="45" t="s">
        <v>470</v>
      </c>
      <c r="Y1" s="45" t="s">
        <v>471</v>
      </c>
      <c r="Z1" s="45" t="s">
        <v>472</v>
      </c>
      <c r="AA1" s="45" t="s">
        <v>473</v>
      </c>
      <c r="AB1" s="1" t="s">
        <v>474</v>
      </c>
      <c r="AC1" s="1" t="s">
        <v>475</v>
      </c>
      <c r="AD1" s="1" t="s">
        <v>476</v>
      </c>
      <c r="AE1" s="1" t="s">
        <v>477</v>
      </c>
      <c r="AF1" s="1" t="s">
        <v>478</v>
      </c>
      <c r="AG1" s="1" t="s">
        <v>479</v>
      </c>
      <c r="AH1" s="1" t="s">
        <v>480</v>
      </c>
      <c r="AI1" s="1" t="s">
        <v>481</v>
      </c>
      <c r="AJ1" s="1" t="s">
        <v>482</v>
      </c>
      <c r="AK1" s="1" t="s">
        <v>483</v>
      </c>
      <c r="AL1" s="1" t="s">
        <v>484</v>
      </c>
      <c r="AM1" s="1" t="s">
        <v>485</v>
      </c>
      <c r="AN1" s="1" t="s">
        <v>486</v>
      </c>
      <c r="AO1" s="1" t="s">
        <v>487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496</v>
      </c>
      <c r="AY1" s="1" t="s">
        <v>497</v>
      </c>
      <c r="AZ1" s="1" t="s">
        <v>329</v>
      </c>
      <c r="BA1" s="1" t="s">
        <v>330</v>
      </c>
      <c r="BB1" s="1" t="s">
        <v>331</v>
      </c>
      <c r="BC1" s="1" t="s">
        <v>332</v>
      </c>
      <c r="BD1" s="1" t="s">
        <v>333</v>
      </c>
      <c r="BE1" s="1" t="s">
        <v>334</v>
      </c>
      <c r="BF1" s="1" t="s">
        <v>335</v>
      </c>
      <c r="BG1" s="1" t="s">
        <v>336</v>
      </c>
      <c r="BH1" s="1" t="s">
        <v>498</v>
      </c>
      <c r="BI1" s="1" t="s">
        <v>499</v>
      </c>
      <c r="BJ1" s="1" t="s">
        <v>500</v>
      </c>
      <c r="BK1" s="1" t="s">
        <v>501</v>
      </c>
      <c r="BL1" s="1" t="s">
        <v>502</v>
      </c>
      <c r="BM1" s="1" t="s">
        <v>503</v>
      </c>
      <c r="BN1" s="1" t="s">
        <v>504</v>
      </c>
      <c r="BO1" s="1" t="s">
        <v>505</v>
      </c>
      <c r="BP1" s="1" t="s">
        <v>506</v>
      </c>
      <c r="BQ1" s="1" t="s">
        <v>507</v>
      </c>
      <c r="BR1" s="1" t="s">
        <v>508</v>
      </c>
      <c r="BS1" s="1" t="s">
        <v>509</v>
      </c>
      <c r="BT1" s="1" t="s">
        <v>510</v>
      </c>
      <c r="BU1" s="1" t="s">
        <v>511</v>
      </c>
      <c r="BV1" s="1" t="s">
        <v>512</v>
      </c>
      <c r="BW1" s="1" t="s">
        <v>513</v>
      </c>
      <c r="BX1" s="1" t="s">
        <v>514</v>
      </c>
      <c r="BY1" s="1" t="s">
        <v>515</v>
      </c>
      <c r="BZ1" s="1" t="s">
        <v>516</v>
      </c>
      <c r="CA1" s="1" t="s">
        <v>517</v>
      </c>
      <c r="CB1" s="1" t="s">
        <v>518</v>
      </c>
      <c r="CC1" s="1" t="s">
        <v>519</v>
      </c>
      <c r="CD1" s="1" t="s">
        <v>520</v>
      </c>
      <c r="CE1" s="1" t="s">
        <v>521</v>
      </c>
      <c r="CF1" s="1" t="s">
        <v>250</v>
      </c>
      <c r="CG1" s="1" t="s">
        <v>251</v>
      </c>
      <c r="CH1" s="1" t="s">
        <v>252</v>
      </c>
      <c r="CI1" s="1" t="s">
        <v>253</v>
      </c>
      <c r="CJ1" s="1" t="s">
        <v>254</v>
      </c>
      <c r="CK1" s="1" t="s">
        <v>255</v>
      </c>
      <c r="CL1" s="1" t="s">
        <v>256</v>
      </c>
      <c r="CM1" s="1" t="s">
        <v>257</v>
      </c>
    </row>
    <row r="2" spans="1:91" ht="14.25" customHeight="1" x14ac:dyDescent="0.3">
      <c r="A2" s="3">
        <v>43800</v>
      </c>
      <c r="B2" s="1" t="s">
        <v>158</v>
      </c>
      <c r="C2" s="1">
        <v>0</v>
      </c>
      <c r="D2" s="1">
        <v>0</v>
      </c>
      <c r="E2" s="1"/>
      <c r="F2" s="1">
        <v>0</v>
      </c>
      <c r="G2" s="1"/>
      <c r="H2" s="1">
        <v>0</v>
      </c>
      <c r="I2" s="1"/>
      <c r="J2" s="1">
        <v>0</v>
      </c>
      <c r="K2" s="1">
        <v>40</v>
      </c>
      <c r="L2" s="1">
        <v>0</v>
      </c>
      <c r="M2" s="1"/>
      <c r="N2" s="1">
        <v>26</v>
      </c>
      <c r="O2" s="1"/>
      <c r="P2" s="1">
        <v>0</v>
      </c>
      <c r="Q2" s="1"/>
      <c r="R2" s="1">
        <v>0</v>
      </c>
      <c r="S2" s="1">
        <v>3</v>
      </c>
      <c r="T2" s="1"/>
      <c r="U2" s="1"/>
      <c r="V2" s="1">
        <v>0</v>
      </c>
      <c r="W2" s="1"/>
      <c r="X2" s="1">
        <v>1</v>
      </c>
      <c r="Y2" s="1"/>
      <c r="Z2" s="1">
        <v>0</v>
      </c>
      <c r="AA2" s="45">
        <f t="shared" ref="AA2:AA15" si="0">+SUM(S2:Z2)</f>
        <v>4</v>
      </c>
      <c r="AB2" s="1">
        <v>0</v>
      </c>
      <c r="AC2" s="1">
        <v>0</v>
      </c>
      <c r="AD2" s="1">
        <v>0</v>
      </c>
      <c r="AE2" s="1">
        <v>0</v>
      </c>
      <c r="AF2" s="1"/>
      <c r="AG2" s="1">
        <v>0</v>
      </c>
      <c r="AH2" s="1"/>
      <c r="AI2" s="1">
        <v>0</v>
      </c>
      <c r="AJ2" s="1">
        <v>2</v>
      </c>
      <c r="AK2" s="1">
        <v>1</v>
      </c>
      <c r="AL2" s="1">
        <v>2</v>
      </c>
      <c r="AM2" s="1">
        <v>0</v>
      </c>
      <c r="AN2" s="1"/>
      <c r="AO2" s="1">
        <v>0</v>
      </c>
      <c r="AP2" s="1"/>
      <c r="AQ2" s="1">
        <v>0</v>
      </c>
      <c r="AR2" s="1">
        <v>3</v>
      </c>
      <c r="AS2" s="1">
        <v>1</v>
      </c>
      <c r="AT2" s="1">
        <v>0</v>
      </c>
      <c r="AU2" s="1">
        <v>3</v>
      </c>
      <c r="AV2" s="1">
        <v>0</v>
      </c>
      <c r="AW2" s="1">
        <v>2</v>
      </c>
      <c r="AX2" s="1"/>
      <c r="AY2" s="1">
        <v>3</v>
      </c>
      <c r="AZ2" s="1">
        <v>2.2499999999999999E-2</v>
      </c>
      <c r="BA2" s="1">
        <v>1.0999999999999999E-2</v>
      </c>
      <c r="BB2" s="1">
        <v>0.01</v>
      </c>
      <c r="BC2" s="1">
        <v>1.1900000000000001E-2</v>
      </c>
      <c r="BD2" s="1">
        <v>2.1000000000000001E-2</v>
      </c>
      <c r="BE2" s="1">
        <v>1.4E-2</v>
      </c>
      <c r="BF2" s="1"/>
      <c r="BG2" s="1">
        <v>0.02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/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/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/>
      <c r="CM2" s="1">
        <v>0</v>
      </c>
    </row>
    <row r="3" spans="1:91" ht="14.25" customHeight="1" x14ac:dyDescent="0.3">
      <c r="A3" s="6">
        <v>43983</v>
      </c>
      <c r="B3" s="5" t="s">
        <v>159</v>
      </c>
      <c r="C3" s="5">
        <v>0</v>
      </c>
      <c r="D3" s="5">
        <v>0</v>
      </c>
      <c r="E3" s="5"/>
      <c r="F3" s="5">
        <v>0.01</v>
      </c>
      <c r="G3" s="5"/>
      <c r="H3" s="5">
        <v>0</v>
      </c>
      <c r="I3" s="5"/>
      <c r="J3" s="5">
        <v>0</v>
      </c>
      <c r="K3" s="5">
        <v>40</v>
      </c>
      <c r="L3" s="5">
        <v>0</v>
      </c>
      <c r="M3" s="5"/>
      <c r="N3" s="5">
        <v>21</v>
      </c>
      <c r="O3" s="5"/>
      <c r="P3" s="5">
        <v>0</v>
      </c>
      <c r="Q3" s="5"/>
      <c r="R3" s="5">
        <v>0</v>
      </c>
      <c r="S3" s="5">
        <v>3</v>
      </c>
      <c r="T3" s="5"/>
      <c r="U3" s="5"/>
      <c r="V3" s="5">
        <v>0</v>
      </c>
      <c r="W3" s="5"/>
      <c r="X3" s="5">
        <v>1</v>
      </c>
      <c r="Y3" s="5"/>
      <c r="Z3" s="5">
        <v>0</v>
      </c>
      <c r="AA3" s="45">
        <f t="shared" si="0"/>
        <v>4</v>
      </c>
      <c r="AB3" s="5">
        <v>0</v>
      </c>
      <c r="AC3" s="5">
        <v>0</v>
      </c>
      <c r="AD3" s="5">
        <v>0</v>
      </c>
      <c r="AE3" s="5">
        <v>0</v>
      </c>
      <c r="AF3" s="5"/>
      <c r="AG3" s="5">
        <v>0</v>
      </c>
      <c r="AH3" s="5"/>
      <c r="AI3" s="5">
        <v>0</v>
      </c>
      <c r="AJ3" s="5">
        <v>2</v>
      </c>
      <c r="AK3" s="5">
        <v>1</v>
      </c>
      <c r="AL3" s="5">
        <v>2</v>
      </c>
      <c r="AM3" s="5">
        <v>0</v>
      </c>
      <c r="AN3" s="5"/>
      <c r="AO3" s="5">
        <v>0</v>
      </c>
      <c r="AP3" s="5"/>
      <c r="AQ3" s="5">
        <v>0</v>
      </c>
      <c r="AR3" s="5">
        <v>3</v>
      </c>
      <c r="AS3" s="5">
        <v>3</v>
      </c>
      <c r="AT3" s="5">
        <v>0</v>
      </c>
      <c r="AU3" s="5">
        <v>6</v>
      </c>
      <c r="AV3" s="5">
        <v>0</v>
      </c>
      <c r="AW3" s="5">
        <v>2</v>
      </c>
      <c r="AX3" s="5"/>
      <c r="AY3" s="5">
        <v>3</v>
      </c>
      <c r="AZ3" s="5">
        <v>2.2499999999999999E-2</v>
      </c>
      <c r="BA3" s="5">
        <v>1.0999999999999999E-2</v>
      </c>
      <c r="BB3" s="5">
        <v>0.01</v>
      </c>
      <c r="BC3" s="5">
        <v>1.2800000000000001E-2</v>
      </c>
      <c r="BD3" s="5">
        <v>2.1000000000000001E-2</v>
      </c>
      <c r="BE3" s="5">
        <v>2.8999999999999998E-3</v>
      </c>
      <c r="BF3" s="5"/>
      <c r="BG3" s="5">
        <v>0.02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/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1</v>
      </c>
      <c r="BV3" s="5"/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/>
      <c r="CM3" s="5">
        <v>0</v>
      </c>
    </row>
    <row r="4" spans="1:91" ht="14.25" customHeight="1" x14ac:dyDescent="0.3">
      <c r="A4" s="3">
        <v>44166</v>
      </c>
      <c r="B4" s="1" t="s">
        <v>160</v>
      </c>
      <c r="C4" s="1">
        <v>0</v>
      </c>
      <c r="D4" s="1">
        <v>0</v>
      </c>
      <c r="E4" s="1"/>
      <c r="F4" s="1">
        <v>0.03</v>
      </c>
      <c r="G4" s="1"/>
      <c r="H4" s="1">
        <v>0</v>
      </c>
      <c r="I4" s="1"/>
      <c r="J4" s="1">
        <v>0.01</v>
      </c>
      <c r="K4" s="1">
        <v>40</v>
      </c>
      <c r="L4" s="1">
        <v>0</v>
      </c>
      <c r="M4" s="1">
        <v>8</v>
      </c>
      <c r="N4" s="1">
        <v>21</v>
      </c>
      <c r="O4" s="1"/>
      <c r="P4" s="1">
        <v>9</v>
      </c>
      <c r="Q4" s="1"/>
      <c r="R4" s="1">
        <v>2</v>
      </c>
      <c r="S4" s="1">
        <v>3</v>
      </c>
      <c r="T4" s="1"/>
      <c r="U4" s="1"/>
      <c r="V4" s="1">
        <v>0</v>
      </c>
      <c r="W4" s="1"/>
      <c r="X4" s="1">
        <v>1</v>
      </c>
      <c r="Y4" s="1"/>
      <c r="Z4" s="1">
        <v>2</v>
      </c>
      <c r="AA4" s="45">
        <f t="shared" si="0"/>
        <v>6</v>
      </c>
      <c r="AB4" s="1">
        <v>0</v>
      </c>
      <c r="AC4" s="1">
        <v>0</v>
      </c>
      <c r="AD4" s="1">
        <v>0</v>
      </c>
      <c r="AE4" s="1">
        <v>1</v>
      </c>
      <c r="AF4" s="1"/>
      <c r="AG4" s="1">
        <v>0</v>
      </c>
      <c r="AH4" s="1"/>
      <c r="AI4" s="1">
        <v>0</v>
      </c>
      <c r="AJ4" s="1">
        <v>2</v>
      </c>
      <c r="AK4" s="1">
        <v>1</v>
      </c>
      <c r="AL4" s="1">
        <v>2</v>
      </c>
      <c r="AM4" s="1">
        <v>0</v>
      </c>
      <c r="AN4" s="1"/>
      <c r="AO4" s="1">
        <v>0</v>
      </c>
      <c r="AP4" s="1"/>
      <c r="AQ4" s="1">
        <v>0</v>
      </c>
      <c r="AR4" s="1">
        <v>4</v>
      </c>
      <c r="AS4" s="1">
        <v>3</v>
      </c>
      <c r="AT4" s="1">
        <v>3</v>
      </c>
      <c r="AU4" s="1">
        <v>6</v>
      </c>
      <c r="AV4" s="1">
        <v>0</v>
      </c>
      <c r="AW4" s="1">
        <v>2</v>
      </c>
      <c r="AX4" s="1"/>
      <c r="AY4" s="1">
        <v>3</v>
      </c>
      <c r="AZ4" s="1">
        <v>2.2499999999999999E-2</v>
      </c>
      <c r="BA4" s="1">
        <v>1.0999999999999999E-2</v>
      </c>
      <c r="BB4" s="1">
        <v>0.01</v>
      </c>
      <c r="BC4" s="1">
        <v>1.2800000000000001E-2</v>
      </c>
      <c r="BD4" s="1">
        <v>1.77E-2</v>
      </c>
      <c r="BE4" s="1">
        <v>1.0500000000000001E-2</v>
      </c>
      <c r="BF4" s="1"/>
      <c r="BG4" s="1">
        <v>0.02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/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</v>
      </c>
      <c r="BV4" s="1"/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</v>
      </c>
      <c r="CI4" s="1">
        <v>0</v>
      </c>
      <c r="CJ4" s="1">
        <v>0</v>
      </c>
      <c r="CK4" s="1">
        <v>0</v>
      </c>
      <c r="CL4" s="1"/>
      <c r="CM4" s="1">
        <v>0</v>
      </c>
    </row>
    <row r="5" spans="1:91" ht="14.25" customHeight="1" x14ac:dyDescent="0.3">
      <c r="A5" s="46">
        <v>44348</v>
      </c>
      <c r="B5" s="45" t="s">
        <v>161</v>
      </c>
      <c r="C5" s="45">
        <v>0</v>
      </c>
      <c r="D5" s="45">
        <v>0</v>
      </c>
      <c r="E5" s="45"/>
      <c r="F5" s="45">
        <v>0.03</v>
      </c>
      <c r="G5" s="45"/>
      <c r="H5" s="45">
        <v>0</v>
      </c>
      <c r="I5" s="45"/>
      <c r="J5" s="45">
        <v>0.02</v>
      </c>
      <c r="K5" s="45">
        <v>40</v>
      </c>
      <c r="L5" s="45">
        <v>0</v>
      </c>
      <c r="M5" s="45">
        <v>8</v>
      </c>
      <c r="N5" s="45">
        <v>57</v>
      </c>
      <c r="O5" s="45"/>
      <c r="P5" s="45">
        <v>9</v>
      </c>
      <c r="Q5" s="45"/>
      <c r="R5" s="45">
        <v>2</v>
      </c>
      <c r="S5" s="45">
        <v>3</v>
      </c>
      <c r="T5" s="45"/>
      <c r="U5" s="45"/>
      <c r="V5" s="45">
        <v>2</v>
      </c>
      <c r="W5" s="45"/>
      <c r="X5" s="45">
        <v>1</v>
      </c>
      <c r="Y5" s="45"/>
      <c r="Z5" s="45">
        <v>3</v>
      </c>
      <c r="AA5" s="45">
        <f t="shared" si="0"/>
        <v>9</v>
      </c>
      <c r="AB5" s="45">
        <v>0</v>
      </c>
      <c r="AC5" s="45">
        <v>0</v>
      </c>
      <c r="AD5" s="45">
        <v>0</v>
      </c>
      <c r="AE5" s="45">
        <v>3</v>
      </c>
      <c r="AF5" s="45"/>
      <c r="AG5" s="45">
        <v>2</v>
      </c>
      <c r="AH5" s="45"/>
      <c r="AI5" s="45">
        <v>0</v>
      </c>
      <c r="AJ5" s="45">
        <v>2</v>
      </c>
      <c r="AK5" s="45">
        <v>1</v>
      </c>
      <c r="AL5" s="45">
        <v>2</v>
      </c>
      <c r="AM5" s="45">
        <v>0</v>
      </c>
      <c r="AN5" s="45"/>
      <c r="AO5" s="45">
        <v>0</v>
      </c>
      <c r="AP5" s="45"/>
      <c r="AQ5" s="45">
        <v>0</v>
      </c>
      <c r="AR5" s="45">
        <v>4</v>
      </c>
      <c r="AS5" s="45">
        <v>6</v>
      </c>
      <c r="AT5" s="45">
        <v>3</v>
      </c>
      <c r="AU5" s="45">
        <v>2</v>
      </c>
      <c r="AV5" s="45">
        <v>0</v>
      </c>
      <c r="AW5" s="45">
        <v>2</v>
      </c>
      <c r="AX5" s="45"/>
      <c r="AY5" s="45">
        <v>3</v>
      </c>
      <c r="AZ5" s="45">
        <v>2.2499999999999999E-2</v>
      </c>
      <c r="BA5" s="45">
        <v>1.0999999999999999E-2</v>
      </c>
      <c r="BB5" s="45">
        <v>0.01</v>
      </c>
      <c r="BC5" s="45">
        <v>2.52E-2</v>
      </c>
      <c r="BD5" s="45">
        <v>1.77E-2</v>
      </c>
      <c r="BE5" s="45">
        <v>2.5999999999999999E-3</v>
      </c>
      <c r="BF5" s="45"/>
      <c r="BG5" s="45">
        <v>1.4999999999999999E-2</v>
      </c>
      <c r="BH5" s="45">
        <v>0</v>
      </c>
      <c r="BI5" s="45">
        <v>0</v>
      </c>
      <c r="BJ5" s="45">
        <v>0</v>
      </c>
      <c r="BK5" s="45">
        <v>0</v>
      </c>
      <c r="BL5" s="45">
        <v>0</v>
      </c>
      <c r="BM5" s="45">
        <v>0</v>
      </c>
      <c r="BN5" s="45"/>
      <c r="BO5" s="45">
        <v>0</v>
      </c>
      <c r="BP5" s="45">
        <v>0</v>
      </c>
      <c r="BQ5" s="45">
        <v>0</v>
      </c>
      <c r="BR5" s="45">
        <v>0</v>
      </c>
      <c r="BS5" s="45">
        <v>0</v>
      </c>
      <c r="BT5" s="45">
        <v>0</v>
      </c>
      <c r="BU5" s="45">
        <v>0</v>
      </c>
      <c r="BV5" s="45"/>
      <c r="BW5" s="45">
        <v>0</v>
      </c>
      <c r="BX5" s="45">
        <v>0</v>
      </c>
      <c r="BY5" s="45">
        <v>0</v>
      </c>
      <c r="BZ5" s="45">
        <v>0</v>
      </c>
      <c r="CA5" s="45">
        <v>0</v>
      </c>
      <c r="CB5" s="45">
        <v>0</v>
      </c>
      <c r="CC5" s="45">
        <v>0</v>
      </c>
      <c r="CD5" s="45">
        <v>0</v>
      </c>
      <c r="CE5" s="45">
        <v>0</v>
      </c>
      <c r="CF5" s="45">
        <v>0</v>
      </c>
      <c r="CG5" s="45">
        <v>0</v>
      </c>
      <c r="CH5" s="45">
        <v>1</v>
      </c>
      <c r="CI5" s="45">
        <v>0</v>
      </c>
      <c r="CJ5" s="45">
        <v>0</v>
      </c>
      <c r="CK5" s="45">
        <v>0</v>
      </c>
      <c r="CL5" s="45"/>
      <c r="CM5" s="45">
        <v>0</v>
      </c>
    </row>
    <row r="6" spans="1:91" ht="14.25" customHeight="1" x14ac:dyDescent="0.3">
      <c r="A6" s="3">
        <v>44531</v>
      </c>
      <c r="B6" s="1" t="s">
        <v>162</v>
      </c>
      <c r="C6" s="1">
        <v>0</v>
      </c>
      <c r="D6" s="1">
        <v>0</v>
      </c>
      <c r="E6" s="1">
        <v>9.8000000000000004E-2</v>
      </c>
      <c r="F6" s="1">
        <v>0.03</v>
      </c>
      <c r="G6" s="1"/>
      <c r="H6" s="1">
        <v>0</v>
      </c>
      <c r="I6" s="1"/>
      <c r="J6" s="1">
        <v>0</v>
      </c>
      <c r="K6" s="1">
        <v>40</v>
      </c>
      <c r="L6" s="1">
        <v>3</v>
      </c>
      <c r="M6" s="1">
        <v>8</v>
      </c>
      <c r="N6" s="1">
        <v>57</v>
      </c>
      <c r="O6" s="1"/>
      <c r="P6" s="1">
        <v>21</v>
      </c>
      <c r="Q6" s="1"/>
      <c r="R6" s="1">
        <v>2</v>
      </c>
      <c r="S6" s="1">
        <v>5</v>
      </c>
      <c r="T6" s="1">
        <v>15</v>
      </c>
      <c r="U6" s="1">
        <v>13</v>
      </c>
      <c r="V6" s="1">
        <v>2</v>
      </c>
      <c r="W6" s="1">
        <v>2</v>
      </c>
      <c r="X6" s="1">
        <v>1</v>
      </c>
      <c r="Y6" s="1"/>
      <c r="Z6" s="1">
        <v>2</v>
      </c>
      <c r="AA6" s="45">
        <f t="shared" si="0"/>
        <v>40</v>
      </c>
      <c r="AB6" s="1">
        <v>0</v>
      </c>
      <c r="AC6" s="1">
        <v>2</v>
      </c>
      <c r="AD6" s="1">
        <v>0</v>
      </c>
      <c r="AE6" s="1">
        <v>3</v>
      </c>
      <c r="AF6" s="1"/>
      <c r="AG6" s="1">
        <v>2</v>
      </c>
      <c r="AH6" s="1"/>
      <c r="AI6" s="1">
        <v>0</v>
      </c>
      <c r="AJ6" s="1">
        <v>2</v>
      </c>
      <c r="AK6" s="1">
        <v>2</v>
      </c>
      <c r="AL6" s="1">
        <v>3</v>
      </c>
      <c r="AM6" s="1">
        <v>0</v>
      </c>
      <c r="AN6" s="1"/>
      <c r="AO6" s="1">
        <v>0</v>
      </c>
      <c r="AP6" s="1"/>
      <c r="AQ6" s="1">
        <v>0</v>
      </c>
      <c r="AR6" s="1">
        <v>4</v>
      </c>
      <c r="AS6" s="1">
        <v>6</v>
      </c>
      <c r="AT6" s="1">
        <v>3</v>
      </c>
      <c r="AU6" s="1">
        <v>2</v>
      </c>
      <c r="AV6" s="1">
        <v>0</v>
      </c>
      <c r="AW6" s="1">
        <v>2</v>
      </c>
      <c r="AX6" s="1"/>
      <c r="AY6" s="1">
        <v>3</v>
      </c>
      <c r="AZ6" s="1">
        <v>2.2499999999999999E-2</v>
      </c>
      <c r="BA6" s="1">
        <v>1.4E-2</v>
      </c>
      <c r="BB6" s="1">
        <v>0.01</v>
      </c>
      <c r="BC6" s="1">
        <v>2.52E-2</v>
      </c>
      <c r="BD6" s="1">
        <v>2.1000000000000001E-2</v>
      </c>
      <c r="BE6" s="1">
        <v>1.0699999999999999E-2</v>
      </c>
      <c r="BF6" s="1"/>
      <c r="BG6" s="1">
        <v>1.4999999999999999E-2</v>
      </c>
      <c r="BH6" s="1">
        <v>0</v>
      </c>
      <c r="BI6" s="1">
        <v>0</v>
      </c>
      <c r="BJ6" s="1">
        <v>2</v>
      </c>
      <c r="BK6" s="1">
        <v>0</v>
      </c>
      <c r="BL6" s="1">
        <v>0</v>
      </c>
      <c r="BM6" s="1">
        <v>0</v>
      </c>
      <c r="BN6" s="1"/>
      <c r="BO6" s="1">
        <v>0</v>
      </c>
      <c r="BP6" s="1">
        <v>0</v>
      </c>
      <c r="BQ6" s="1">
        <v>0</v>
      </c>
      <c r="BR6" s="1">
        <v>1</v>
      </c>
      <c r="BS6" s="1">
        <v>0</v>
      </c>
      <c r="BT6" s="1">
        <v>0</v>
      </c>
      <c r="BU6" s="1">
        <v>0</v>
      </c>
      <c r="BV6" s="1"/>
      <c r="BW6" s="1">
        <v>0</v>
      </c>
      <c r="BX6" s="1">
        <v>0</v>
      </c>
      <c r="BY6" s="1">
        <v>0</v>
      </c>
      <c r="BZ6" s="1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1</v>
      </c>
      <c r="CI6" s="1">
        <v>0</v>
      </c>
      <c r="CJ6" s="1">
        <v>0</v>
      </c>
      <c r="CK6" s="1">
        <v>0</v>
      </c>
      <c r="CL6" s="1"/>
      <c r="CM6" s="1">
        <v>0</v>
      </c>
    </row>
    <row r="7" spans="1:91" ht="14.25" customHeight="1" x14ac:dyDescent="0.3">
      <c r="A7" s="6">
        <v>44713</v>
      </c>
      <c r="B7" s="5" t="s">
        <v>163</v>
      </c>
      <c r="C7" s="5">
        <v>0</v>
      </c>
      <c r="D7" s="5">
        <v>0.84750000000000003</v>
      </c>
      <c r="E7" s="5">
        <v>9.8000000000000004E-2</v>
      </c>
      <c r="F7" s="5">
        <v>0.03</v>
      </c>
      <c r="G7" s="5"/>
      <c r="H7" s="5">
        <v>0</v>
      </c>
      <c r="I7" s="5"/>
      <c r="J7" s="5">
        <v>0</v>
      </c>
      <c r="K7" s="5">
        <v>40</v>
      </c>
      <c r="L7" s="5">
        <v>3</v>
      </c>
      <c r="M7" s="5">
        <v>10</v>
      </c>
      <c r="N7" s="5">
        <v>57</v>
      </c>
      <c r="O7" s="5"/>
      <c r="P7" s="5">
        <v>21</v>
      </c>
      <c r="Q7" s="5"/>
      <c r="R7" s="5">
        <v>2</v>
      </c>
      <c r="S7" s="5">
        <v>5</v>
      </c>
      <c r="T7" s="5">
        <v>15</v>
      </c>
      <c r="U7" s="5">
        <v>13</v>
      </c>
      <c r="V7" s="5">
        <v>3</v>
      </c>
      <c r="W7" s="5">
        <v>2</v>
      </c>
      <c r="X7" s="5">
        <v>1</v>
      </c>
      <c r="Y7" s="5"/>
      <c r="Z7" s="5">
        <v>2</v>
      </c>
      <c r="AA7" s="45">
        <f t="shared" si="0"/>
        <v>41</v>
      </c>
      <c r="AB7" s="5">
        <v>0</v>
      </c>
      <c r="AC7" s="5">
        <v>2</v>
      </c>
      <c r="AD7" s="5">
        <v>0</v>
      </c>
      <c r="AE7" s="5">
        <v>1</v>
      </c>
      <c r="AF7" s="5"/>
      <c r="AG7" s="5">
        <v>1</v>
      </c>
      <c r="AH7" s="5"/>
      <c r="AI7" s="5">
        <v>1</v>
      </c>
      <c r="AJ7" s="5">
        <v>2</v>
      </c>
      <c r="AK7" s="5">
        <v>2</v>
      </c>
      <c r="AL7" s="5">
        <v>3</v>
      </c>
      <c r="AM7" s="5">
        <v>5</v>
      </c>
      <c r="AN7" s="5"/>
      <c r="AO7" s="5">
        <v>0</v>
      </c>
      <c r="AP7" s="5"/>
      <c r="AQ7" s="5">
        <v>0</v>
      </c>
      <c r="AR7" s="5">
        <v>4</v>
      </c>
      <c r="AS7" s="5">
        <v>6</v>
      </c>
      <c r="AT7" s="5">
        <v>5</v>
      </c>
      <c r="AU7" s="5">
        <v>3</v>
      </c>
      <c r="AV7" s="5">
        <v>0</v>
      </c>
      <c r="AW7" s="5">
        <v>2</v>
      </c>
      <c r="AX7" s="5"/>
      <c r="AY7" s="5">
        <v>3</v>
      </c>
      <c r="AZ7" s="5">
        <v>2.2499999999999999E-2</v>
      </c>
      <c r="BA7" s="5">
        <v>1.4E-2</v>
      </c>
      <c r="BB7" s="5">
        <v>0.01</v>
      </c>
      <c r="BC7" s="5">
        <v>2.5499999999999998E-2</v>
      </c>
      <c r="BD7" s="5">
        <v>2.1000000000000001E-2</v>
      </c>
      <c r="BE7" s="5">
        <v>2.7000000000000001E-3</v>
      </c>
      <c r="BF7" s="5"/>
      <c r="BG7" s="5">
        <v>1.4999999999999999E-2</v>
      </c>
      <c r="BH7" s="5">
        <v>0</v>
      </c>
      <c r="BI7" s="5">
        <v>10</v>
      </c>
      <c r="BJ7" s="5">
        <v>2</v>
      </c>
      <c r="BK7" s="5">
        <v>20</v>
      </c>
      <c r="BL7" s="5">
        <v>0</v>
      </c>
      <c r="BM7" s="5">
        <v>0</v>
      </c>
      <c r="BN7" s="5"/>
      <c r="BO7" s="5">
        <v>0</v>
      </c>
      <c r="BP7" s="5">
        <v>0</v>
      </c>
      <c r="BQ7" s="5">
        <v>0</v>
      </c>
      <c r="BR7" s="5">
        <v>1</v>
      </c>
      <c r="BS7" s="5">
        <v>2</v>
      </c>
      <c r="BT7" s="5">
        <v>0</v>
      </c>
      <c r="BU7" s="5">
        <v>0</v>
      </c>
      <c r="BV7" s="5"/>
      <c r="BW7" s="5">
        <v>0</v>
      </c>
      <c r="BX7" s="5">
        <v>0</v>
      </c>
      <c r="BY7" s="5">
        <v>0</v>
      </c>
      <c r="BZ7" s="5">
        <v>1</v>
      </c>
      <c r="CA7" s="5">
        <v>6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1</v>
      </c>
      <c r="CI7" s="5">
        <v>1</v>
      </c>
      <c r="CJ7" s="5">
        <v>0</v>
      </c>
      <c r="CK7" s="5">
        <v>0</v>
      </c>
      <c r="CL7" s="5"/>
      <c r="CM7" s="5">
        <v>0</v>
      </c>
    </row>
    <row r="8" spans="1:91" ht="14.25" customHeight="1" x14ac:dyDescent="0.3">
      <c r="A8" s="3">
        <v>44896</v>
      </c>
      <c r="B8" s="11" t="s">
        <v>164</v>
      </c>
      <c r="C8" s="1">
        <v>0.01</v>
      </c>
      <c r="D8" s="1">
        <v>0.85</v>
      </c>
      <c r="E8" s="1">
        <v>0.1</v>
      </c>
      <c r="F8" s="1">
        <v>0.03</v>
      </c>
      <c r="G8" s="1">
        <v>1</v>
      </c>
      <c r="H8" s="1">
        <v>0.01</v>
      </c>
      <c r="I8" s="1"/>
      <c r="J8" s="1">
        <v>0.01</v>
      </c>
      <c r="K8" s="1">
        <v>40</v>
      </c>
      <c r="L8" s="1">
        <v>10</v>
      </c>
      <c r="M8" s="1">
        <v>10</v>
      </c>
      <c r="N8" s="1">
        <v>57</v>
      </c>
      <c r="O8" s="1">
        <v>1</v>
      </c>
      <c r="P8" s="1">
        <v>21</v>
      </c>
      <c r="Q8" s="1"/>
      <c r="R8" s="1">
        <v>4</v>
      </c>
      <c r="S8" s="1">
        <v>6</v>
      </c>
      <c r="T8" s="1">
        <v>20</v>
      </c>
      <c r="U8" s="1">
        <v>15</v>
      </c>
      <c r="V8" s="1">
        <v>3</v>
      </c>
      <c r="W8" s="1">
        <v>3</v>
      </c>
      <c r="X8" s="1">
        <v>3</v>
      </c>
      <c r="Y8" s="1"/>
      <c r="Z8" s="1">
        <v>2</v>
      </c>
      <c r="AA8" s="45">
        <f t="shared" si="0"/>
        <v>52</v>
      </c>
      <c r="AB8" s="1">
        <v>1</v>
      </c>
      <c r="AC8" s="1">
        <v>3</v>
      </c>
      <c r="AD8" s="1">
        <v>1</v>
      </c>
      <c r="AE8" s="1">
        <v>3</v>
      </c>
      <c r="AF8" s="1">
        <v>3</v>
      </c>
      <c r="AG8" s="1">
        <v>2</v>
      </c>
      <c r="AH8" s="1"/>
      <c r="AI8" s="1">
        <v>1</v>
      </c>
      <c r="AJ8" s="1">
        <v>4</v>
      </c>
      <c r="AK8" s="1">
        <v>3</v>
      </c>
      <c r="AL8" s="1">
        <v>4</v>
      </c>
      <c r="AM8" s="1">
        <v>5</v>
      </c>
      <c r="AN8" s="1">
        <v>1</v>
      </c>
      <c r="AO8" s="1">
        <v>1</v>
      </c>
      <c r="AP8" s="1"/>
      <c r="AQ8" s="1">
        <v>1</v>
      </c>
      <c r="AR8" s="1">
        <v>4</v>
      </c>
      <c r="AS8" s="1">
        <v>7</v>
      </c>
      <c r="AT8" s="1">
        <v>5</v>
      </c>
      <c r="AU8" s="1">
        <v>3</v>
      </c>
      <c r="AV8" s="1">
        <v>1</v>
      </c>
      <c r="AW8" s="1">
        <v>2</v>
      </c>
      <c r="AX8" s="1"/>
      <c r="AY8" s="1">
        <v>4</v>
      </c>
      <c r="AZ8" s="1">
        <v>2.2499999999999999E-2</v>
      </c>
      <c r="BA8" s="1">
        <v>1.4999999999999999E-2</v>
      </c>
      <c r="BB8" s="1">
        <v>1.4999999999999999E-2</v>
      </c>
      <c r="BC8" s="1">
        <v>2.5499999999999998E-2</v>
      </c>
      <c r="BD8" s="1">
        <v>2.1000000000000001E-2</v>
      </c>
      <c r="BE8" s="1">
        <v>2.3400000000000001E-2</v>
      </c>
      <c r="BF8" s="1"/>
      <c r="BG8" s="1">
        <v>1.4999999999999999E-2</v>
      </c>
      <c r="BH8" s="1">
        <v>150</v>
      </c>
      <c r="BI8" s="1">
        <v>15</v>
      </c>
      <c r="BJ8" s="1">
        <v>2</v>
      </c>
      <c r="BK8" s="1">
        <v>20</v>
      </c>
      <c r="BL8" s="1">
        <v>0</v>
      </c>
      <c r="BM8" s="1">
        <v>20</v>
      </c>
      <c r="BN8" s="1"/>
      <c r="BO8" s="1">
        <v>10</v>
      </c>
      <c r="BP8" s="1">
        <v>1</v>
      </c>
      <c r="BQ8" s="1">
        <v>1</v>
      </c>
      <c r="BR8" s="1">
        <v>1</v>
      </c>
      <c r="BS8" s="1">
        <v>2</v>
      </c>
      <c r="BT8" s="1">
        <v>0</v>
      </c>
      <c r="BU8" s="1">
        <v>1</v>
      </c>
      <c r="BV8" s="1"/>
      <c r="BW8" s="1">
        <v>1</v>
      </c>
      <c r="BX8" s="1">
        <v>3</v>
      </c>
      <c r="BY8" s="1">
        <v>3</v>
      </c>
      <c r="BZ8" s="1">
        <v>1</v>
      </c>
      <c r="CA8" s="1">
        <v>6</v>
      </c>
      <c r="CB8" s="1">
        <v>0</v>
      </c>
      <c r="CC8" s="1">
        <v>3</v>
      </c>
      <c r="CD8" s="1">
        <v>0</v>
      </c>
      <c r="CE8" s="1">
        <v>2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/>
      <c r="CM8" s="1">
        <v>1</v>
      </c>
    </row>
    <row r="9" spans="1:91" ht="14.25" customHeight="1" x14ac:dyDescent="0.3">
      <c r="A9" s="6">
        <v>45078</v>
      </c>
      <c r="B9" s="5" t="s">
        <v>165</v>
      </c>
      <c r="C9" s="5">
        <v>0.01</v>
      </c>
      <c r="D9" s="5">
        <v>0.85</v>
      </c>
      <c r="E9" s="5">
        <v>0.1</v>
      </c>
      <c r="F9" s="5">
        <v>0.03</v>
      </c>
      <c r="G9" s="5">
        <v>1</v>
      </c>
      <c r="H9" s="5">
        <v>0.01</v>
      </c>
      <c r="I9" s="5"/>
      <c r="J9" s="5">
        <v>0.01</v>
      </c>
      <c r="K9" s="5">
        <v>45</v>
      </c>
      <c r="L9" s="5">
        <v>10</v>
      </c>
      <c r="M9" s="5">
        <v>15</v>
      </c>
      <c r="N9" s="5">
        <v>57</v>
      </c>
      <c r="O9" s="5">
        <v>1</v>
      </c>
      <c r="P9" s="5">
        <v>21</v>
      </c>
      <c r="Q9" s="5"/>
      <c r="R9" s="5">
        <v>4</v>
      </c>
      <c r="S9" s="5">
        <v>6</v>
      </c>
      <c r="T9" s="5">
        <v>20</v>
      </c>
      <c r="U9" s="5">
        <v>15</v>
      </c>
      <c r="V9" s="5">
        <v>3</v>
      </c>
      <c r="W9" s="5">
        <v>3</v>
      </c>
      <c r="X9" s="5">
        <v>3</v>
      </c>
      <c r="Y9" s="5"/>
      <c r="Z9" s="5">
        <v>2</v>
      </c>
      <c r="AA9" s="45">
        <f t="shared" si="0"/>
        <v>52</v>
      </c>
      <c r="AB9" s="5">
        <v>1</v>
      </c>
      <c r="AC9" s="5">
        <v>3</v>
      </c>
      <c r="AD9" s="5">
        <v>1</v>
      </c>
      <c r="AE9" s="5">
        <v>3</v>
      </c>
      <c r="AF9" s="5">
        <v>3</v>
      </c>
      <c r="AG9" s="5">
        <v>2</v>
      </c>
      <c r="AH9" s="5"/>
      <c r="AI9" s="5">
        <v>1</v>
      </c>
      <c r="AJ9" s="5">
        <v>4</v>
      </c>
      <c r="AK9" s="5">
        <v>3</v>
      </c>
      <c r="AL9" s="5">
        <v>4</v>
      </c>
      <c r="AM9" s="5">
        <v>7</v>
      </c>
      <c r="AN9" s="5">
        <v>1</v>
      </c>
      <c r="AO9" s="5">
        <v>2</v>
      </c>
      <c r="AP9" s="5"/>
      <c r="AQ9" s="5">
        <v>1</v>
      </c>
      <c r="AR9" s="5">
        <v>4</v>
      </c>
      <c r="AS9" s="5">
        <v>7</v>
      </c>
      <c r="AT9" s="5">
        <v>5</v>
      </c>
      <c r="AU9" s="5">
        <v>3</v>
      </c>
      <c r="AV9" s="5">
        <v>1</v>
      </c>
      <c r="AW9" s="5">
        <v>2</v>
      </c>
      <c r="AX9" s="5"/>
      <c r="AY9" s="5">
        <v>4</v>
      </c>
      <c r="AZ9" s="5">
        <v>2.2499999999999999E-2</v>
      </c>
      <c r="BA9" s="5">
        <v>1.4999999999999999E-2</v>
      </c>
      <c r="BB9" s="5">
        <v>1.4999999999999999E-2</v>
      </c>
      <c r="BC9" s="5">
        <v>2.7E-2</v>
      </c>
      <c r="BD9" s="5">
        <v>2.1000000000000001E-2</v>
      </c>
      <c r="BE9" s="5">
        <v>2.3400000000000001E-2</v>
      </c>
      <c r="BF9" s="5"/>
      <c r="BG9" s="5">
        <v>1.4999999999999999E-2</v>
      </c>
      <c r="BH9" s="5">
        <v>150</v>
      </c>
      <c r="BI9" s="5">
        <v>15</v>
      </c>
      <c r="BJ9" s="5">
        <v>5</v>
      </c>
      <c r="BK9" s="5">
        <v>20</v>
      </c>
      <c r="BL9" s="5">
        <v>0</v>
      </c>
      <c r="BM9" s="5">
        <v>20</v>
      </c>
      <c r="BN9" s="5"/>
      <c r="BO9" s="5">
        <v>10</v>
      </c>
      <c r="BP9" s="5">
        <v>1</v>
      </c>
      <c r="BQ9" s="5">
        <v>1</v>
      </c>
      <c r="BR9" s="5">
        <v>5</v>
      </c>
      <c r="BS9" s="5">
        <v>3</v>
      </c>
      <c r="BT9" s="5">
        <v>0</v>
      </c>
      <c r="BU9" s="5">
        <v>1</v>
      </c>
      <c r="BV9" s="5"/>
      <c r="BW9" s="5">
        <v>1</v>
      </c>
      <c r="BX9" s="5">
        <v>3</v>
      </c>
      <c r="BY9" s="5">
        <v>3</v>
      </c>
      <c r="BZ9" s="5">
        <v>5</v>
      </c>
      <c r="CA9" s="5">
        <v>9</v>
      </c>
      <c r="CB9" s="5">
        <v>0</v>
      </c>
      <c r="CC9" s="5">
        <v>3</v>
      </c>
      <c r="CD9" s="5">
        <v>0</v>
      </c>
      <c r="CE9" s="5">
        <v>2</v>
      </c>
      <c r="CF9" s="5">
        <v>1</v>
      </c>
      <c r="CG9" s="5">
        <v>1</v>
      </c>
      <c r="CH9" s="5">
        <v>1</v>
      </c>
      <c r="CI9" s="5">
        <v>1</v>
      </c>
      <c r="CJ9" s="5">
        <v>1</v>
      </c>
      <c r="CK9" s="5">
        <v>1</v>
      </c>
      <c r="CL9" s="5"/>
      <c r="CM9" s="5">
        <v>1</v>
      </c>
    </row>
    <row r="10" spans="1:91" ht="14.25" customHeight="1" x14ac:dyDescent="0.3">
      <c r="A10" s="3">
        <v>45261</v>
      </c>
      <c r="B10" s="1" t="s">
        <v>166</v>
      </c>
      <c r="C10" s="1">
        <v>0.01</v>
      </c>
      <c r="D10" s="1">
        <v>0.85</v>
      </c>
      <c r="E10" s="1">
        <v>0.1</v>
      </c>
      <c r="F10" s="1">
        <v>0.03</v>
      </c>
      <c r="G10" s="1">
        <v>2</v>
      </c>
      <c r="H10" s="1">
        <v>0.01</v>
      </c>
      <c r="I10" s="1"/>
      <c r="J10" s="1">
        <v>0.01</v>
      </c>
      <c r="K10" s="1">
        <v>45</v>
      </c>
      <c r="L10" s="1">
        <v>15</v>
      </c>
      <c r="M10" s="1">
        <v>15</v>
      </c>
      <c r="N10" s="1">
        <v>57</v>
      </c>
      <c r="O10" s="1">
        <v>2</v>
      </c>
      <c r="P10" s="1">
        <v>21</v>
      </c>
      <c r="Q10" s="1"/>
      <c r="R10" s="1">
        <v>6</v>
      </c>
      <c r="S10" s="1">
        <v>6</v>
      </c>
      <c r="T10" s="1">
        <v>20</v>
      </c>
      <c r="U10" s="1">
        <v>15</v>
      </c>
      <c r="V10" s="1">
        <v>3</v>
      </c>
      <c r="W10" s="1">
        <v>3</v>
      </c>
      <c r="X10" s="1">
        <v>3</v>
      </c>
      <c r="Y10" s="1"/>
      <c r="Z10" s="1">
        <v>2</v>
      </c>
      <c r="AA10" s="45">
        <f t="shared" si="0"/>
        <v>52</v>
      </c>
      <c r="AB10" s="1">
        <v>1</v>
      </c>
      <c r="AC10" s="1">
        <v>3</v>
      </c>
      <c r="AD10" s="1">
        <v>1</v>
      </c>
      <c r="AE10" s="1">
        <v>3</v>
      </c>
      <c r="AF10" s="1">
        <v>3</v>
      </c>
      <c r="AG10" s="1">
        <v>2</v>
      </c>
      <c r="AH10" s="1"/>
      <c r="AI10" s="1">
        <v>1</v>
      </c>
      <c r="AJ10" s="1">
        <v>4</v>
      </c>
      <c r="AK10" s="1">
        <v>4</v>
      </c>
      <c r="AL10" s="1">
        <v>4</v>
      </c>
      <c r="AM10" s="1">
        <v>7</v>
      </c>
      <c r="AN10" s="1">
        <v>1</v>
      </c>
      <c r="AO10" s="1">
        <v>2</v>
      </c>
      <c r="AP10" s="1"/>
      <c r="AQ10" s="1">
        <v>1</v>
      </c>
      <c r="AR10" s="1">
        <v>4</v>
      </c>
      <c r="AS10" s="1">
        <v>7</v>
      </c>
      <c r="AT10" s="1">
        <v>5</v>
      </c>
      <c r="AU10" s="1">
        <v>3</v>
      </c>
      <c r="AV10" s="1">
        <v>1</v>
      </c>
      <c r="AW10" s="1">
        <v>2</v>
      </c>
      <c r="AX10" s="1"/>
      <c r="AY10" s="1">
        <v>4</v>
      </c>
      <c r="AZ10" s="1">
        <v>2.2499999999999999E-2</v>
      </c>
      <c r="BA10" s="1">
        <v>1.4999999999999999E-2</v>
      </c>
      <c r="BB10" s="1">
        <v>1.4999999999999999E-2</v>
      </c>
      <c r="BC10" s="1">
        <v>2.7E-2</v>
      </c>
      <c r="BD10" s="1">
        <v>2.1000000000000001E-2</v>
      </c>
      <c r="BE10" s="1">
        <v>2.3400000000000001E-2</v>
      </c>
      <c r="BF10" s="1"/>
      <c r="BG10" s="1">
        <v>1.4999999999999999E-2</v>
      </c>
      <c r="BH10" s="1">
        <v>150</v>
      </c>
      <c r="BI10" s="1">
        <v>20</v>
      </c>
      <c r="BJ10" s="1">
        <v>5</v>
      </c>
      <c r="BK10" s="1">
        <v>20</v>
      </c>
      <c r="BL10" s="1">
        <v>0</v>
      </c>
      <c r="BM10" s="1">
        <v>25</v>
      </c>
      <c r="BN10" s="1"/>
      <c r="BO10" s="1">
        <v>20</v>
      </c>
      <c r="BP10" s="1">
        <v>1</v>
      </c>
      <c r="BQ10" s="1">
        <v>1</v>
      </c>
      <c r="BR10" s="1">
        <v>5</v>
      </c>
      <c r="BS10" s="1">
        <v>3</v>
      </c>
      <c r="BT10" s="1">
        <v>0</v>
      </c>
      <c r="BU10" s="1">
        <v>1</v>
      </c>
      <c r="BV10" s="1"/>
      <c r="BW10" s="1">
        <v>2</v>
      </c>
      <c r="BX10" s="1">
        <v>3</v>
      </c>
      <c r="BY10" s="1">
        <v>3</v>
      </c>
      <c r="BZ10" s="1">
        <v>5</v>
      </c>
      <c r="CA10" s="1">
        <v>9</v>
      </c>
      <c r="CB10" s="1">
        <v>0</v>
      </c>
      <c r="CC10" s="1">
        <v>3</v>
      </c>
      <c r="CD10" s="1">
        <v>0</v>
      </c>
      <c r="CE10" s="1">
        <v>4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/>
      <c r="CM10" s="1">
        <v>1</v>
      </c>
    </row>
    <row r="11" spans="1:91" ht="14.25" customHeight="1" x14ac:dyDescent="0.3">
      <c r="A11" s="6">
        <v>45444</v>
      </c>
      <c r="B11" s="5" t="s">
        <v>167</v>
      </c>
      <c r="C11" s="5">
        <v>0.01</v>
      </c>
      <c r="D11" s="5">
        <v>0.85</v>
      </c>
      <c r="E11" s="5">
        <v>0.1</v>
      </c>
      <c r="F11" s="5">
        <v>0.03</v>
      </c>
      <c r="G11" s="5">
        <v>2</v>
      </c>
      <c r="H11" s="5">
        <v>0.01</v>
      </c>
      <c r="I11" s="5"/>
      <c r="J11" s="5">
        <v>0.01</v>
      </c>
      <c r="K11" s="5">
        <v>45</v>
      </c>
      <c r="L11" s="5">
        <v>15</v>
      </c>
      <c r="M11" s="5">
        <v>20</v>
      </c>
      <c r="N11" s="5">
        <v>60</v>
      </c>
      <c r="O11" s="5">
        <v>2</v>
      </c>
      <c r="P11" s="5">
        <v>25</v>
      </c>
      <c r="Q11" s="5"/>
      <c r="R11" s="5">
        <v>6</v>
      </c>
      <c r="S11" s="5">
        <v>6</v>
      </c>
      <c r="T11" s="5">
        <v>20</v>
      </c>
      <c r="U11" s="5">
        <v>15</v>
      </c>
      <c r="V11" s="5">
        <v>3</v>
      </c>
      <c r="W11" s="5">
        <v>3</v>
      </c>
      <c r="X11" s="5">
        <v>4</v>
      </c>
      <c r="Y11" s="5"/>
      <c r="Z11" s="5">
        <v>3</v>
      </c>
      <c r="AA11" s="45">
        <f t="shared" si="0"/>
        <v>54</v>
      </c>
      <c r="AB11" s="5">
        <v>1</v>
      </c>
      <c r="AC11" s="5">
        <v>3</v>
      </c>
      <c r="AD11" s="5">
        <v>1</v>
      </c>
      <c r="AE11" s="5">
        <v>3</v>
      </c>
      <c r="AF11" s="5">
        <v>3</v>
      </c>
      <c r="AG11" s="5">
        <v>2</v>
      </c>
      <c r="AH11" s="5"/>
      <c r="AI11" s="5">
        <v>2</v>
      </c>
      <c r="AJ11" s="5">
        <v>6</v>
      </c>
      <c r="AK11" s="5">
        <v>4</v>
      </c>
      <c r="AL11" s="5">
        <v>5</v>
      </c>
      <c r="AM11" s="5">
        <v>9</v>
      </c>
      <c r="AN11" s="5">
        <v>1</v>
      </c>
      <c r="AO11" s="5">
        <v>2</v>
      </c>
      <c r="AP11" s="5"/>
      <c r="AQ11" s="5">
        <v>1</v>
      </c>
      <c r="AR11" s="5">
        <v>4</v>
      </c>
      <c r="AS11" s="5">
        <v>7</v>
      </c>
      <c r="AT11" s="5">
        <v>5</v>
      </c>
      <c r="AU11" s="5">
        <v>4</v>
      </c>
      <c r="AV11" s="5">
        <v>1</v>
      </c>
      <c r="AW11" s="5">
        <v>2</v>
      </c>
      <c r="AX11" s="5"/>
      <c r="AY11" s="5">
        <v>4</v>
      </c>
      <c r="AZ11" s="5">
        <v>2.2499999999999999E-2</v>
      </c>
      <c r="BA11" s="5">
        <v>1.4999999999999999E-2</v>
      </c>
      <c r="BB11" s="5">
        <v>1.4999999999999999E-2</v>
      </c>
      <c r="BC11" s="5">
        <v>0.03</v>
      </c>
      <c r="BD11" s="5">
        <v>2.1000000000000001E-2</v>
      </c>
      <c r="BE11" s="5">
        <v>2.3400000000000001E-2</v>
      </c>
      <c r="BF11" s="5"/>
      <c r="BG11" s="5">
        <v>1.4999999999999999E-2</v>
      </c>
      <c r="BH11" s="5">
        <v>150</v>
      </c>
      <c r="BI11" s="5">
        <v>20</v>
      </c>
      <c r="BJ11" s="5">
        <v>5</v>
      </c>
      <c r="BK11" s="5">
        <v>30</v>
      </c>
      <c r="BL11" s="5">
        <v>0</v>
      </c>
      <c r="BM11" s="5">
        <v>25</v>
      </c>
      <c r="BN11" s="5"/>
      <c r="BO11" s="5">
        <v>20</v>
      </c>
      <c r="BP11" s="5">
        <v>2</v>
      </c>
      <c r="BQ11" s="5">
        <v>2</v>
      </c>
      <c r="BR11" s="5">
        <v>5</v>
      </c>
      <c r="BS11" s="5">
        <v>5</v>
      </c>
      <c r="BT11" s="5">
        <v>0</v>
      </c>
      <c r="BU11" s="5">
        <v>2</v>
      </c>
      <c r="BV11" s="5"/>
      <c r="BW11" s="5">
        <v>2</v>
      </c>
      <c r="BX11" s="5">
        <v>5</v>
      </c>
      <c r="BY11" s="5">
        <v>6</v>
      </c>
      <c r="BZ11" s="5">
        <v>5</v>
      </c>
      <c r="CA11" s="5">
        <v>15</v>
      </c>
      <c r="CB11" s="5">
        <v>0</v>
      </c>
      <c r="CC11" s="5">
        <v>4</v>
      </c>
      <c r="CD11" s="5">
        <v>0</v>
      </c>
      <c r="CE11" s="5">
        <v>4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/>
      <c r="CM11" s="5">
        <v>1</v>
      </c>
    </row>
    <row r="12" spans="1:91" ht="14.25" customHeight="1" x14ac:dyDescent="0.3">
      <c r="A12" s="3">
        <v>45627</v>
      </c>
      <c r="B12" s="1" t="s">
        <v>168</v>
      </c>
      <c r="C12" s="1">
        <v>0.01</v>
      </c>
      <c r="D12" s="1">
        <v>0.85</v>
      </c>
      <c r="E12" s="1">
        <v>0.1</v>
      </c>
      <c r="F12" s="1">
        <v>0.03</v>
      </c>
      <c r="G12" s="1">
        <v>3</v>
      </c>
      <c r="H12" s="1">
        <v>0.01</v>
      </c>
      <c r="I12" s="1"/>
      <c r="J12" s="1">
        <v>0.01</v>
      </c>
      <c r="K12" s="1">
        <v>45</v>
      </c>
      <c r="L12" s="1">
        <v>20</v>
      </c>
      <c r="M12" s="1">
        <v>20</v>
      </c>
      <c r="N12" s="1">
        <v>60</v>
      </c>
      <c r="O12" s="1">
        <v>3</v>
      </c>
      <c r="P12" s="1">
        <v>25</v>
      </c>
      <c r="Q12" s="1"/>
      <c r="R12" s="1">
        <v>8</v>
      </c>
      <c r="S12" s="1">
        <v>6</v>
      </c>
      <c r="T12" s="1">
        <v>25</v>
      </c>
      <c r="U12" s="1">
        <v>20</v>
      </c>
      <c r="V12" s="1">
        <v>3</v>
      </c>
      <c r="W12" s="1">
        <v>4</v>
      </c>
      <c r="X12" s="1">
        <v>4</v>
      </c>
      <c r="Y12" s="1"/>
      <c r="Z12" s="1">
        <v>3</v>
      </c>
      <c r="AA12" s="45">
        <f t="shared" si="0"/>
        <v>65</v>
      </c>
      <c r="AB12" s="1">
        <v>1</v>
      </c>
      <c r="AC12" s="1">
        <v>3</v>
      </c>
      <c r="AD12" s="1">
        <v>1</v>
      </c>
      <c r="AE12" s="1">
        <v>4</v>
      </c>
      <c r="AF12" s="1">
        <v>4</v>
      </c>
      <c r="AG12" s="1">
        <v>3</v>
      </c>
      <c r="AH12" s="1"/>
      <c r="AI12" s="1">
        <v>2</v>
      </c>
      <c r="AJ12" s="1">
        <v>6</v>
      </c>
      <c r="AK12" s="1">
        <v>5</v>
      </c>
      <c r="AL12" s="1">
        <v>5</v>
      </c>
      <c r="AM12" s="1">
        <v>9</v>
      </c>
      <c r="AN12" s="1">
        <v>2</v>
      </c>
      <c r="AO12" s="1">
        <v>2</v>
      </c>
      <c r="AP12" s="1"/>
      <c r="AQ12" s="1">
        <v>2</v>
      </c>
      <c r="AR12" s="1">
        <v>4</v>
      </c>
      <c r="AS12" s="1">
        <v>7</v>
      </c>
      <c r="AT12" s="1">
        <v>5</v>
      </c>
      <c r="AU12" s="1">
        <v>4</v>
      </c>
      <c r="AV12" s="1">
        <v>1</v>
      </c>
      <c r="AW12" s="1">
        <v>2</v>
      </c>
      <c r="AX12" s="1"/>
      <c r="AY12" s="1">
        <v>5</v>
      </c>
      <c r="AZ12" s="1">
        <v>2.2499999999999999E-2</v>
      </c>
      <c r="BA12" s="1">
        <v>1.4999999999999999E-2</v>
      </c>
      <c r="BB12" s="1">
        <v>1.4999999999999999E-2</v>
      </c>
      <c r="BC12" s="1">
        <v>0.03</v>
      </c>
      <c r="BD12" s="1">
        <v>2.1000000000000001E-2</v>
      </c>
      <c r="BE12" s="1">
        <v>2.3400000000000001E-2</v>
      </c>
      <c r="BF12" s="1"/>
      <c r="BG12" s="1">
        <v>1.4999999999999999E-2</v>
      </c>
      <c r="BH12" s="1">
        <v>150</v>
      </c>
      <c r="BI12" s="1">
        <v>25</v>
      </c>
      <c r="BJ12" s="1">
        <v>10</v>
      </c>
      <c r="BK12" s="1">
        <v>30</v>
      </c>
      <c r="BL12" s="1">
        <v>0</v>
      </c>
      <c r="BM12" s="1">
        <v>30</v>
      </c>
      <c r="BN12" s="1"/>
      <c r="BO12" s="1">
        <v>30</v>
      </c>
      <c r="BP12" s="1">
        <v>2</v>
      </c>
      <c r="BQ12" s="1">
        <v>2</v>
      </c>
      <c r="BR12" s="1">
        <v>10</v>
      </c>
      <c r="BS12" s="1">
        <v>5</v>
      </c>
      <c r="BT12" s="1">
        <v>0</v>
      </c>
      <c r="BU12" s="1">
        <v>2</v>
      </c>
      <c r="BV12" s="1"/>
      <c r="BW12" s="1">
        <v>3</v>
      </c>
      <c r="BX12" s="1">
        <v>5</v>
      </c>
      <c r="BY12" s="1">
        <v>6</v>
      </c>
      <c r="BZ12" s="1">
        <v>10</v>
      </c>
      <c r="CA12" s="1">
        <v>15</v>
      </c>
      <c r="CB12" s="1">
        <v>0</v>
      </c>
      <c r="CC12" s="1">
        <v>4</v>
      </c>
      <c r="CD12" s="1">
        <v>0</v>
      </c>
      <c r="CE12" s="1">
        <v>6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/>
      <c r="CM12" s="1">
        <v>1</v>
      </c>
    </row>
    <row r="13" spans="1:91" ht="14.25" customHeight="1" x14ac:dyDescent="0.3">
      <c r="A13" s="6">
        <v>45809</v>
      </c>
      <c r="B13" s="5" t="s">
        <v>169</v>
      </c>
      <c r="C13" s="5">
        <v>0.01</v>
      </c>
      <c r="D13" s="5">
        <v>0.85</v>
      </c>
      <c r="E13" s="5">
        <v>0.1</v>
      </c>
      <c r="F13" s="5">
        <v>0.03</v>
      </c>
      <c r="G13" s="5">
        <v>3</v>
      </c>
      <c r="H13" s="5">
        <v>0.01</v>
      </c>
      <c r="I13" s="5"/>
      <c r="J13" s="5">
        <v>0.01</v>
      </c>
      <c r="K13" s="5">
        <v>50</v>
      </c>
      <c r="L13" s="5">
        <v>20</v>
      </c>
      <c r="M13" s="5">
        <v>25</v>
      </c>
      <c r="N13" s="5">
        <v>62</v>
      </c>
      <c r="O13" s="5">
        <v>3</v>
      </c>
      <c r="P13" s="5">
        <v>25</v>
      </c>
      <c r="Q13" s="5"/>
      <c r="R13" s="5">
        <v>8</v>
      </c>
      <c r="S13" s="5">
        <v>6</v>
      </c>
      <c r="T13" s="5">
        <v>25</v>
      </c>
      <c r="U13" s="5">
        <v>20</v>
      </c>
      <c r="V13" s="5">
        <v>4</v>
      </c>
      <c r="W13" s="5">
        <v>4</v>
      </c>
      <c r="X13" s="5">
        <v>4</v>
      </c>
      <c r="Y13" s="5"/>
      <c r="Z13" s="5">
        <v>3</v>
      </c>
      <c r="AA13" s="45">
        <f t="shared" si="0"/>
        <v>66</v>
      </c>
      <c r="AB13" s="5">
        <v>1</v>
      </c>
      <c r="AC13" s="5">
        <v>3</v>
      </c>
      <c r="AD13" s="5">
        <v>1</v>
      </c>
      <c r="AE13" s="5">
        <v>4</v>
      </c>
      <c r="AF13" s="5">
        <v>4</v>
      </c>
      <c r="AG13" s="5">
        <v>3</v>
      </c>
      <c r="AH13" s="5"/>
      <c r="AI13" s="5">
        <v>2</v>
      </c>
      <c r="AJ13" s="5">
        <v>6</v>
      </c>
      <c r="AK13" s="5">
        <v>5</v>
      </c>
      <c r="AL13" s="5">
        <v>5</v>
      </c>
      <c r="AM13" s="5">
        <v>11</v>
      </c>
      <c r="AN13" s="5">
        <v>2</v>
      </c>
      <c r="AO13" s="5">
        <v>2</v>
      </c>
      <c r="AP13" s="5"/>
      <c r="AQ13" s="5">
        <v>2</v>
      </c>
      <c r="AR13" s="5">
        <v>4</v>
      </c>
      <c r="AS13" s="5">
        <v>7</v>
      </c>
      <c r="AT13" s="5">
        <v>5</v>
      </c>
      <c r="AU13" s="5">
        <v>4</v>
      </c>
      <c r="AV13" s="5">
        <v>1</v>
      </c>
      <c r="AW13" s="5">
        <v>2</v>
      </c>
      <c r="AX13" s="5"/>
      <c r="AY13" s="5">
        <v>5</v>
      </c>
      <c r="AZ13" s="5">
        <v>2.2499999999999999E-2</v>
      </c>
      <c r="BA13" s="5">
        <v>1.4999999999999999E-2</v>
      </c>
      <c r="BB13" s="5">
        <v>1.4999999999999999E-2</v>
      </c>
      <c r="BC13" s="5">
        <v>3.2000000000000001E-2</v>
      </c>
      <c r="BD13" s="5">
        <v>2.1000000000000001E-2</v>
      </c>
      <c r="BE13" s="5">
        <v>2.3400000000000001E-2</v>
      </c>
      <c r="BF13" s="5"/>
      <c r="BG13" s="5">
        <v>1.4999999999999999E-2</v>
      </c>
      <c r="BH13" s="5">
        <v>150</v>
      </c>
      <c r="BI13" s="5">
        <v>25</v>
      </c>
      <c r="BJ13" s="5">
        <v>10</v>
      </c>
      <c r="BK13" s="5">
        <v>40</v>
      </c>
      <c r="BL13" s="5">
        <v>0</v>
      </c>
      <c r="BM13" s="5">
        <v>30</v>
      </c>
      <c r="BN13" s="5"/>
      <c r="BO13" s="5">
        <v>30</v>
      </c>
      <c r="BP13" s="5">
        <v>3</v>
      </c>
      <c r="BQ13" s="5">
        <v>2</v>
      </c>
      <c r="BR13" s="5">
        <v>10</v>
      </c>
      <c r="BS13" s="5">
        <v>6</v>
      </c>
      <c r="BT13" s="5">
        <v>0</v>
      </c>
      <c r="BU13" s="5">
        <v>3</v>
      </c>
      <c r="BV13" s="5"/>
      <c r="BW13" s="5">
        <v>3</v>
      </c>
      <c r="BX13" s="5">
        <v>5</v>
      </c>
      <c r="BY13" s="5">
        <v>6</v>
      </c>
      <c r="BZ13" s="5">
        <v>10</v>
      </c>
      <c r="CA13" s="5">
        <v>18</v>
      </c>
      <c r="CB13" s="5">
        <v>0</v>
      </c>
      <c r="CC13" s="5">
        <v>5</v>
      </c>
      <c r="CD13" s="5">
        <v>0</v>
      </c>
      <c r="CE13" s="5">
        <v>6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/>
      <c r="CM13" s="5">
        <v>1</v>
      </c>
    </row>
    <row r="14" spans="1:91" ht="14.25" customHeight="1" x14ac:dyDescent="0.3">
      <c r="A14" s="3">
        <v>45992</v>
      </c>
      <c r="B14" s="1" t="s">
        <v>170</v>
      </c>
      <c r="C14" s="1">
        <v>0.01</v>
      </c>
      <c r="D14" s="1">
        <v>0.85</v>
      </c>
      <c r="E14" s="1">
        <v>0.1</v>
      </c>
      <c r="F14" s="1">
        <v>0.03</v>
      </c>
      <c r="G14" s="1">
        <v>4</v>
      </c>
      <c r="H14" s="1">
        <v>0.01</v>
      </c>
      <c r="I14" s="1"/>
      <c r="J14" s="1">
        <v>0.01</v>
      </c>
      <c r="K14" s="1">
        <v>50</v>
      </c>
      <c r="L14" s="1">
        <v>25</v>
      </c>
      <c r="M14" s="1">
        <v>25</v>
      </c>
      <c r="N14" s="1">
        <v>62</v>
      </c>
      <c r="O14" s="1">
        <v>4</v>
      </c>
      <c r="P14" s="1">
        <v>30</v>
      </c>
      <c r="Q14" s="1"/>
      <c r="R14" s="1">
        <v>10</v>
      </c>
      <c r="S14" s="1">
        <v>6</v>
      </c>
      <c r="T14" s="1">
        <v>25</v>
      </c>
      <c r="U14" s="1">
        <v>20</v>
      </c>
      <c r="V14" s="1">
        <v>4</v>
      </c>
      <c r="W14" s="1">
        <v>4</v>
      </c>
      <c r="X14" s="1">
        <v>5</v>
      </c>
      <c r="Y14" s="1"/>
      <c r="Z14" s="1">
        <v>3</v>
      </c>
      <c r="AA14" s="45">
        <f t="shared" si="0"/>
        <v>67</v>
      </c>
      <c r="AB14" s="1">
        <v>1</v>
      </c>
      <c r="AC14" s="1">
        <v>3</v>
      </c>
      <c r="AD14" s="1">
        <v>1</v>
      </c>
      <c r="AE14" s="1">
        <v>4</v>
      </c>
      <c r="AF14" s="1">
        <v>4</v>
      </c>
      <c r="AG14" s="1">
        <v>3</v>
      </c>
      <c r="AH14" s="1"/>
      <c r="AI14" s="1">
        <v>3</v>
      </c>
      <c r="AJ14" s="1">
        <v>6</v>
      </c>
      <c r="AK14" s="1">
        <v>6</v>
      </c>
      <c r="AL14" s="1">
        <v>6</v>
      </c>
      <c r="AM14" s="1">
        <v>11</v>
      </c>
      <c r="AN14" s="1">
        <v>2</v>
      </c>
      <c r="AO14" s="1">
        <v>2</v>
      </c>
      <c r="AP14" s="1"/>
      <c r="AQ14" s="1">
        <v>2</v>
      </c>
      <c r="AR14" s="1">
        <v>4</v>
      </c>
      <c r="AS14" s="1">
        <v>7</v>
      </c>
      <c r="AT14" s="1">
        <v>5</v>
      </c>
      <c r="AU14" s="1">
        <v>4</v>
      </c>
      <c r="AV14" s="1">
        <v>1</v>
      </c>
      <c r="AW14" s="1">
        <v>2</v>
      </c>
      <c r="AX14" s="1"/>
      <c r="AY14" s="1">
        <v>5</v>
      </c>
      <c r="AZ14" s="1">
        <v>2.2499999999999999E-2</v>
      </c>
      <c r="BA14" s="1">
        <v>1.4999999999999999E-2</v>
      </c>
      <c r="BB14" s="1">
        <v>1.4999999999999999E-2</v>
      </c>
      <c r="BC14" s="1">
        <v>3.2000000000000001E-2</v>
      </c>
      <c r="BD14" s="1">
        <v>2.1000000000000001E-2</v>
      </c>
      <c r="BE14" s="1">
        <v>2.3400000000000001E-2</v>
      </c>
      <c r="BF14" s="1"/>
      <c r="BG14" s="1">
        <v>1.4999999999999999E-2</v>
      </c>
      <c r="BH14" s="1">
        <v>150</v>
      </c>
      <c r="BI14" s="1">
        <v>30</v>
      </c>
      <c r="BJ14" s="1">
        <v>10</v>
      </c>
      <c r="BK14" s="1">
        <v>40</v>
      </c>
      <c r="BL14" s="1">
        <v>0</v>
      </c>
      <c r="BM14" s="1">
        <v>35</v>
      </c>
      <c r="BN14" s="1"/>
      <c r="BO14" s="1">
        <v>30</v>
      </c>
      <c r="BP14" s="1">
        <v>3</v>
      </c>
      <c r="BQ14" s="1">
        <v>2</v>
      </c>
      <c r="BR14" s="1">
        <v>10</v>
      </c>
      <c r="BS14" s="1">
        <v>6</v>
      </c>
      <c r="BT14" s="1">
        <v>0</v>
      </c>
      <c r="BU14" s="1">
        <v>3</v>
      </c>
      <c r="BV14" s="1"/>
      <c r="BW14" s="1">
        <v>3</v>
      </c>
      <c r="BX14" s="1">
        <v>5</v>
      </c>
      <c r="BY14" s="1">
        <v>6</v>
      </c>
      <c r="BZ14" s="1">
        <v>10</v>
      </c>
      <c r="CA14" s="1">
        <v>18</v>
      </c>
      <c r="CB14" s="1">
        <v>0</v>
      </c>
      <c r="CC14" s="1">
        <v>5</v>
      </c>
      <c r="CD14" s="1">
        <v>0</v>
      </c>
      <c r="CE14" s="1">
        <v>8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/>
      <c r="CM14" s="1">
        <v>1</v>
      </c>
    </row>
    <row r="15" spans="1:91" ht="14.25" customHeight="1" x14ac:dyDescent="0.3">
      <c r="A15" s="6">
        <v>46174</v>
      </c>
      <c r="B15" s="5" t="s">
        <v>171</v>
      </c>
      <c r="C15" s="5">
        <v>0.01</v>
      </c>
      <c r="D15" s="5">
        <v>0.85</v>
      </c>
      <c r="E15" s="5">
        <v>0.1</v>
      </c>
      <c r="F15" s="5">
        <v>0.03</v>
      </c>
      <c r="G15" s="5">
        <v>4</v>
      </c>
      <c r="H15" s="5">
        <v>0.01</v>
      </c>
      <c r="I15" s="5"/>
      <c r="J15" s="5">
        <v>0.01</v>
      </c>
      <c r="K15" s="5">
        <v>50</v>
      </c>
      <c r="L15" s="5">
        <v>25</v>
      </c>
      <c r="M15" s="5">
        <v>25</v>
      </c>
      <c r="N15" s="5">
        <v>62</v>
      </c>
      <c r="O15" s="5">
        <v>4</v>
      </c>
      <c r="P15" s="5">
        <v>30</v>
      </c>
      <c r="Q15" s="5"/>
      <c r="R15" s="5">
        <v>10</v>
      </c>
      <c r="S15" s="5">
        <v>6</v>
      </c>
      <c r="T15" s="5">
        <v>25</v>
      </c>
      <c r="U15" s="5">
        <v>20</v>
      </c>
      <c r="V15" s="5">
        <v>4</v>
      </c>
      <c r="W15" s="5">
        <v>4</v>
      </c>
      <c r="X15" s="5">
        <v>5</v>
      </c>
      <c r="Y15" s="5"/>
      <c r="Z15" s="5">
        <v>3</v>
      </c>
      <c r="AA15" s="45">
        <f t="shared" si="0"/>
        <v>67</v>
      </c>
      <c r="AB15" s="5">
        <v>1</v>
      </c>
      <c r="AC15" s="5">
        <v>3</v>
      </c>
      <c r="AD15" s="5">
        <v>1</v>
      </c>
      <c r="AE15" s="5">
        <v>4</v>
      </c>
      <c r="AF15" s="5">
        <v>4</v>
      </c>
      <c r="AG15" s="5">
        <v>3</v>
      </c>
      <c r="AH15" s="5"/>
      <c r="AI15" s="5">
        <v>3</v>
      </c>
      <c r="AJ15" s="5">
        <v>6</v>
      </c>
      <c r="AK15" s="5">
        <v>6</v>
      </c>
      <c r="AL15" s="5">
        <v>6</v>
      </c>
      <c r="AM15" s="5">
        <v>13</v>
      </c>
      <c r="AN15" s="5">
        <v>2</v>
      </c>
      <c r="AO15" s="5">
        <v>2</v>
      </c>
      <c r="AP15" s="5"/>
      <c r="AQ15" s="5">
        <v>2</v>
      </c>
      <c r="AR15" s="5">
        <v>4</v>
      </c>
      <c r="AS15" s="5">
        <v>7</v>
      </c>
      <c r="AT15" s="5">
        <v>5</v>
      </c>
      <c r="AU15" s="5">
        <v>4</v>
      </c>
      <c r="AV15" s="5">
        <v>1</v>
      </c>
      <c r="AW15" s="5">
        <v>2</v>
      </c>
      <c r="AX15" s="5"/>
      <c r="AY15" s="5">
        <v>5</v>
      </c>
      <c r="AZ15" s="5">
        <v>2.2499999999999999E-2</v>
      </c>
      <c r="BA15" s="5">
        <v>1.4999999999999999E-2</v>
      </c>
      <c r="BB15" s="5">
        <v>1.4999999999999999E-2</v>
      </c>
      <c r="BC15" s="5">
        <v>3.3000000000000002E-2</v>
      </c>
      <c r="BD15" s="5">
        <v>2.1000000000000001E-2</v>
      </c>
      <c r="BE15" s="5">
        <v>2.3400000000000001E-2</v>
      </c>
      <c r="BF15" s="5"/>
      <c r="BG15" s="5">
        <v>1.4999999999999999E-2</v>
      </c>
      <c r="BH15" s="5">
        <v>150</v>
      </c>
      <c r="BI15" s="5">
        <v>30</v>
      </c>
      <c r="BJ15" s="5">
        <v>10</v>
      </c>
      <c r="BK15" s="5">
        <v>40</v>
      </c>
      <c r="BL15" s="5">
        <v>0</v>
      </c>
      <c r="BM15" s="5">
        <v>35</v>
      </c>
      <c r="BN15" s="5"/>
      <c r="BO15" s="5">
        <v>30</v>
      </c>
      <c r="BP15" s="5">
        <v>3</v>
      </c>
      <c r="BQ15" s="5">
        <v>2</v>
      </c>
      <c r="BR15" s="5">
        <v>10</v>
      </c>
      <c r="BS15" s="5">
        <v>6</v>
      </c>
      <c r="BT15" s="5">
        <v>0</v>
      </c>
      <c r="BU15" s="5">
        <v>3</v>
      </c>
      <c r="BV15" s="5"/>
      <c r="BW15" s="5">
        <v>3</v>
      </c>
      <c r="BX15" s="5">
        <v>6</v>
      </c>
      <c r="BY15" s="5">
        <v>6</v>
      </c>
      <c r="BZ15" s="5">
        <v>10</v>
      </c>
      <c r="CA15" s="5">
        <v>18</v>
      </c>
      <c r="CB15" s="5">
        <v>0</v>
      </c>
      <c r="CC15" s="5">
        <v>5</v>
      </c>
      <c r="CD15" s="5">
        <v>0</v>
      </c>
      <c r="CE15" s="5">
        <v>8</v>
      </c>
      <c r="CF15" s="5">
        <v>1</v>
      </c>
      <c r="CG15" s="5">
        <v>1</v>
      </c>
      <c r="CH15" s="5">
        <v>1</v>
      </c>
      <c r="CI15" s="5">
        <v>1</v>
      </c>
      <c r="CJ15" s="5">
        <v>1</v>
      </c>
      <c r="CK15" s="5">
        <v>1</v>
      </c>
      <c r="CL15" s="5"/>
      <c r="CM15" s="5">
        <v>1</v>
      </c>
    </row>
    <row r="16" spans="1:91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ht="15.75" customHeight="1" x14ac:dyDescent="0.3"/>
    <row r="222" spans="1:91" ht="15.75" customHeight="1" x14ac:dyDescent="0.3"/>
    <row r="223" spans="1:91" ht="15.75" customHeight="1" x14ac:dyDescent="0.3"/>
    <row r="224" spans="1:91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61"/>
  <sheetViews>
    <sheetView workbookViewId="0">
      <selection activeCell="I28" sqref="I28"/>
    </sheetView>
  </sheetViews>
  <sheetFormatPr defaultColWidth="14.44140625" defaultRowHeight="15" customHeight="1" x14ac:dyDescent="0.3"/>
  <cols>
    <col min="1" max="1" width="8.6640625" customWidth="1"/>
    <col min="2" max="2" width="2.33203125" customWidth="1"/>
    <col min="3" max="3" width="51.109375" customWidth="1"/>
    <col min="4" max="4" width="28.44140625" customWidth="1"/>
    <col min="5" max="5" width="14.33203125" customWidth="1"/>
    <col min="6" max="6" width="22.6640625" customWidth="1"/>
    <col min="7" max="7" width="23.6640625" customWidth="1"/>
    <col min="8" max="8" width="16.44140625" customWidth="1"/>
    <col min="9" max="9" width="14.109375" customWidth="1"/>
    <col min="10" max="26" width="8.6640625" customWidth="1"/>
  </cols>
  <sheetData>
    <row r="1" spans="1:26" ht="14.25" customHeight="1" x14ac:dyDescent="0.3">
      <c r="A1" s="16"/>
      <c r="B1" s="16"/>
      <c r="C1" s="16"/>
      <c r="D1" s="48"/>
      <c r="E1" s="16"/>
      <c r="F1" s="16"/>
      <c r="G1" s="16"/>
      <c r="H1" s="48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 x14ac:dyDescent="0.3">
      <c r="A2" s="16"/>
      <c r="B2" s="16"/>
      <c r="C2" s="16"/>
      <c r="D2" s="48"/>
      <c r="E2" s="16"/>
      <c r="F2" s="16"/>
      <c r="G2" s="16"/>
      <c r="H2" s="48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25" customHeight="1" x14ac:dyDescent="0.3">
      <c r="A3" s="16"/>
      <c r="B3" s="49" t="s">
        <v>522</v>
      </c>
      <c r="C3" s="16"/>
      <c r="D3" s="48"/>
      <c r="E3" s="16"/>
      <c r="F3" s="16"/>
      <c r="G3" s="16"/>
      <c r="H3" s="48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 x14ac:dyDescent="0.3">
      <c r="A4" s="16"/>
      <c r="B4" s="16"/>
      <c r="C4" s="16" t="s">
        <v>523</v>
      </c>
      <c r="D4" s="50">
        <v>73292613826</v>
      </c>
      <c r="E4" s="16"/>
      <c r="F4" s="16"/>
      <c r="G4" s="16"/>
      <c r="H4" s="4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25" customHeight="1" x14ac:dyDescent="0.3">
      <c r="A5" s="16"/>
      <c r="B5" s="16"/>
      <c r="C5" s="16" t="s">
        <v>524</v>
      </c>
      <c r="D5" s="50">
        <v>133416495</v>
      </c>
      <c r="E5" s="16"/>
      <c r="F5" s="16"/>
      <c r="G5" s="16"/>
      <c r="H5" s="4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3">
      <c r="A6" s="16"/>
      <c r="B6" s="16"/>
      <c r="C6" s="16" t="s">
        <v>525</v>
      </c>
      <c r="D6" s="50">
        <f>76450000+42064000+10412049308</f>
        <v>10530563308</v>
      </c>
      <c r="E6" s="16"/>
      <c r="F6" s="16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customHeight="1" x14ac:dyDescent="0.3">
      <c r="A7" s="16"/>
      <c r="B7" s="16"/>
      <c r="C7" s="16" t="s">
        <v>526</v>
      </c>
      <c r="D7" s="50">
        <v>667909450</v>
      </c>
      <c r="E7" s="16"/>
      <c r="F7" s="16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3">
      <c r="A8" s="16"/>
      <c r="B8" s="16"/>
      <c r="C8" s="16" t="s">
        <v>527</v>
      </c>
      <c r="D8" s="50">
        <v>167000000</v>
      </c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customHeight="1" x14ac:dyDescent="0.3">
      <c r="A9" s="16"/>
      <c r="B9" s="16"/>
      <c r="C9" s="16" t="s">
        <v>528</v>
      </c>
      <c r="D9" s="50">
        <v>12000000</v>
      </c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 x14ac:dyDescent="0.3">
      <c r="A10" s="16"/>
      <c r="B10" s="16"/>
      <c r="C10" s="16" t="s">
        <v>529</v>
      </c>
      <c r="D10" s="50">
        <f>146000000+4054713000+146000000+30000000+2960673498</f>
        <v>7337386498</v>
      </c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 x14ac:dyDescent="0.3">
      <c r="A11" s="16"/>
      <c r="B11" s="16"/>
      <c r="C11" s="16" t="s">
        <v>530</v>
      </c>
      <c r="D11" s="50">
        <f>573540000+4510000000+47175000+1980000+34076734</f>
        <v>5166771734</v>
      </c>
      <c r="E11" s="16"/>
      <c r="F11" s="16"/>
      <c r="G11" s="16"/>
      <c r="H11" s="4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3">
      <c r="A12" s="16"/>
      <c r="B12" s="16"/>
      <c r="C12" s="16" t="s">
        <v>531</v>
      </c>
      <c r="D12" s="50">
        <v>92612000</v>
      </c>
      <c r="E12" s="16"/>
      <c r="F12" s="16"/>
      <c r="G12" s="16"/>
      <c r="H12" s="4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3">
      <c r="A13" s="16"/>
      <c r="B13" s="16"/>
      <c r="C13" s="16" t="s">
        <v>532</v>
      </c>
      <c r="D13" s="50">
        <v>170000000</v>
      </c>
      <c r="E13" s="16"/>
      <c r="F13" s="16"/>
      <c r="G13" s="16"/>
      <c r="H13" s="48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3">
      <c r="A14" s="16"/>
      <c r="B14" s="16"/>
      <c r="C14" s="16"/>
      <c r="D14" s="51">
        <f>+SUM(D4:D13)</f>
        <v>97570273311</v>
      </c>
      <c r="E14" s="16"/>
      <c r="F14" s="16"/>
      <c r="G14" s="16"/>
      <c r="H14" s="4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3">
      <c r="A15" s="16"/>
      <c r="B15" s="16"/>
      <c r="C15" s="16"/>
      <c r="D15" s="48"/>
      <c r="E15" s="16"/>
      <c r="F15" s="16"/>
      <c r="G15" s="16"/>
      <c r="H15" s="4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 x14ac:dyDescent="0.3">
      <c r="A16" s="16"/>
      <c r="B16" s="16"/>
      <c r="C16" s="16"/>
      <c r="D16" s="51"/>
      <c r="E16" s="16"/>
      <c r="F16" s="16"/>
      <c r="G16" s="16"/>
      <c r="H16" s="4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 x14ac:dyDescent="0.3">
      <c r="A17" s="16"/>
      <c r="B17" s="16" t="s">
        <v>533</v>
      </c>
      <c r="C17" s="16"/>
      <c r="D17" s="48">
        <v>30</v>
      </c>
      <c r="E17" s="16" t="s">
        <v>534</v>
      </c>
      <c r="F17" s="16"/>
      <c r="G17" s="16"/>
      <c r="H17" s="4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25" customHeight="1" x14ac:dyDescent="0.3">
      <c r="A18" s="16"/>
      <c r="B18" s="16" t="s">
        <v>535</v>
      </c>
      <c r="C18" s="16"/>
      <c r="D18" s="52">
        <f>1/D17</f>
        <v>3.3333333333333333E-2</v>
      </c>
      <c r="E18" s="16"/>
      <c r="F18" s="16"/>
      <c r="G18" s="16"/>
      <c r="H18" s="48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25" customHeight="1" x14ac:dyDescent="0.3">
      <c r="A19" s="16"/>
      <c r="B19" s="16"/>
      <c r="C19" s="16"/>
      <c r="D19" s="48"/>
      <c r="E19" s="16"/>
      <c r="F19" s="16"/>
      <c r="G19" s="16"/>
      <c r="H19" s="48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3">
      <c r="A20" s="16"/>
      <c r="B20" s="49" t="s">
        <v>536</v>
      </c>
      <c r="C20" s="53"/>
      <c r="D20" s="54" t="s">
        <v>537</v>
      </c>
      <c r="E20" s="14" t="s">
        <v>538</v>
      </c>
      <c r="F20" s="54" t="s">
        <v>539</v>
      </c>
      <c r="G20" s="14" t="s">
        <v>540</v>
      </c>
      <c r="H20" s="4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4.25" customHeight="1" x14ac:dyDescent="0.3">
      <c r="A21" s="16"/>
      <c r="B21" s="16"/>
      <c r="C21" s="16" t="s">
        <v>541</v>
      </c>
      <c r="D21" s="50">
        <f>31951039/F21/G21</f>
        <v>34729.390217391301</v>
      </c>
      <c r="E21" s="55" t="s">
        <v>542</v>
      </c>
      <c r="F21" s="9">
        <v>20</v>
      </c>
      <c r="G21" s="9">
        <v>46</v>
      </c>
      <c r="H21" s="48">
        <f t="shared" ref="H21:H28" si="0">+D21*F21*G21</f>
        <v>31951039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.25" customHeight="1" x14ac:dyDescent="0.3">
      <c r="A22" s="16"/>
      <c r="B22" s="16"/>
      <c r="C22" s="16" t="s">
        <v>543</v>
      </c>
      <c r="D22" s="50"/>
      <c r="E22" s="55" t="s">
        <v>544</v>
      </c>
      <c r="F22" s="9">
        <v>1</v>
      </c>
      <c r="G22" s="9">
        <v>20</v>
      </c>
      <c r="H22" s="48">
        <f t="shared" si="0"/>
        <v>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25" customHeight="1" x14ac:dyDescent="0.3">
      <c r="A23" s="16"/>
      <c r="B23" s="16"/>
      <c r="C23" s="16" t="s">
        <v>545</v>
      </c>
      <c r="D23" s="50">
        <f>5295340000/F23/G23</f>
        <v>441278333.33333331</v>
      </c>
      <c r="E23" s="55" t="s">
        <v>544</v>
      </c>
      <c r="F23" s="9">
        <v>1</v>
      </c>
      <c r="G23" s="9">
        <v>12</v>
      </c>
      <c r="H23" s="48">
        <f t="shared" si="0"/>
        <v>5295340000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4.25" customHeight="1" x14ac:dyDescent="0.3">
      <c r="A24" s="16"/>
      <c r="B24" s="16"/>
      <c r="C24" s="16" t="s">
        <v>546</v>
      </c>
      <c r="D24" s="50"/>
      <c r="E24" s="55" t="s">
        <v>542</v>
      </c>
      <c r="F24" s="9">
        <v>100</v>
      </c>
      <c r="G24" s="9">
        <v>10</v>
      </c>
      <c r="H24" s="48">
        <f t="shared" si="0"/>
        <v>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4.25" customHeight="1" x14ac:dyDescent="0.3">
      <c r="A25" s="16"/>
      <c r="B25" s="16"/>
      <c r="C25" s="16" t="s">
        <v>547</v>
      </c>
      <c r="D25" s="50"/>
      <c r="E25" s="55" t="s">
        <v>542</v>
      </c>
      <c r="F25" s="9">
        <v>20</v>
      </c>
      <c r="G25" s="9">
        <v>4</v>
      </c>
      <c r="H25" s="48">
        <f t="shared" si="0"/>
        <v>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4.25" customHeight="1" x14ac:dyDescent="0.3">
      <c r="A26" s="16"/>
      <c r="B26" s="16"/>
      <c r="C26" s="16" t="s">
        <v>548</v>
      </c>
      <c r="D26" s="50"/>
      <c r="E26" s="55" t="s">
        <v>544</v>
      </c>
      <c r="F26" s="9">
        <v>1</v>
      </c>
      <c r="G26" s="9">
        <v>100</v>
      </c>
      <c r="H26" s="48">
        <f t="shared" si="0"/>
        <v>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4.25" customHeight="1" x14ac:dyDescent="0.3">
      <c r="A27" s="16"/>
      <c r="B27" s="16"/>
      <c r="C27" s="16" t="s">
        <v>549</v>
      </c>
      <c r="D27" s="50"/>
      <c r="E27" s="55" t="s">
        <v>542</v>
      </c>
      <c r="F27" s="9">
        <v>40</v>
      </c>
      <c r="G27" s="9">
        <v>2</v>
      </c>
      <c r="H27" s="48">
        <f t="shared" si="0"/>
        <v>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4.25" customHeight="1" x14ac:dyDescent="0.3">
      <c r="A28" s="16"/>
      <c r="B28" s="16"/>
      <c r="C28" s="16" t="s">
        <v>550</v>
      </c>
      <c r="D28" s="50">
        <f>1101039434/F28/G28</f>
        <v>5505197.1699999999</v>
      </c>
      <c r="E28" s="55" t="s">
        <v>542</v>
      </c>
      <c r="F28" s="9">
        <v>100</v>
      </c>
      <c r="G28" s="9">
        <v>2</v>
      </c>
      <c r="H28" s="48">
        <f t="shared" si="0"/>
        <v>1101039434</v>
      </c>
      <c r="I28" s="51">
        <f>SUM(H21:H28)</f>
        <v>6428330473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customHeight="1" x14ac:dyDescent="0.3">
      <c r="A29" s="16"/>
      <c r="B29" s="16"/>
      <c r="C29" s="16"/>
      <c r="D29" s="48"/>
      <c r="E29" s="16"/>
      <c r="F29" s="16"/>
      <c r="G29" s="16"/>
      <c r="H29" s="48"/>
      <c r="I29" s="51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4.25" customHeight="1" x14ac:dyDescent="0.3">
      <c r="A30" s="16"/>
      <c r="B30" s="16" t="s">
        <v>551</v>
      </c>
      <c r="C30" s="16"/>
      <c r="D30" s="56">
        <v>0.5</v>
      </c>
      <c r="E30" s="16"/>
      <c r="F30" s="16"/>
      <c r="G30" s="16"/>
      <c r="H30" s="48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4.25" customHeight="1" x14ac:dyDescent="0.3">
      <c r="A31" s="16"/>
      <c r="B31" s="16"/>
      <c r="C31" s="16"/>
      <c r="D31" s="48"/>
      <c r="E31" s="16"/>
      <c r="F31" s="16"/>
      <c r="G31" s="16"/>
      <c r="H31" s="4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4.25" customHeight="1" x14ac:dyDescent="0.3">
      <c r="A32" s="16"/>
      <c r="B32" s="14" t="s">
        <v>552</v>
      </c>
      <c r="C32" s="16"/>
      <c r="D32" s="48"/>
      <c r="E32" s="16"/>
      <c r="F32" s="16"/>
      <c r="G32" s="16"/>
      <c r="H32" s="48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4.25" customHeight="1" x14ac:dyDescent="0.3">
      <c r="A33" s="16"/>
      <c r="B33" s="16"/>
      <c r="C33" s="16" t="s">
        <v>553</v>
      </c>
      <c r="D33" s="57">
        <f>76600000/D36/D39</f>
        <v>5.5328990802097016</v>
      </c>
      <c r="E33" s="16" t="s">
        <v>554</v>
      </c>
      <c r="F33" s="16"/>
      <c r="G33" s="16"/>
      <c r="H33" s="48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4.25" customHeight="1" x14ac:dyDescent="0.3">
      <c r="A34" s="16"/>
      <c r="B34" s="16"/>
      <c r="C34" s="16" t="s">
        <v>555</v>
      </c>
      <c r="D34" s="50"/>
      <c r="E34" s="16" t="s">
        <v>556</v>
      </c>
      <c r="F34" s="16"/>
      <c r="G34" s="16"/>
      <c r="H34" s="4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25" customHeight="1" x14ac:dyDescent="0.3">
      <c r="A35" s="16"/>
      <c r="B35" s="16"/>
      <c r="C35" s="16" t="s">
        <v>557</v>
      </c>
      <c r="D35" s="50"/>
      <c r="E35" s="16" t="s">
        <v>556</v>
      </c>
      <c r="F35" s="16"/>
      <c r="G35" s="16"/>
      <c r="H35" s="48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4.25" customHeight="1" x14ac:dyDescent="0.3">
      <c r="A36" s="16"/>
      <c r="B36" s="16"/>
      <c r="C36" s="16" t="s">
        <v>558</v>
      </c>
      <c r="D36" s="50">
        <v>9695</v>
      </c>
      <c r="E36" s="16" t="s">
        <v>559</v>
      </c>
      <c r="F36" s="16"/>
      <c r="G36" s="16"/>
      <c r="H36" s="48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25" customHeight="1" x14ac:dyDescent="0.3">
      <c r="A37" s="16"/>
      <c r="B37" s="16"/>
      <c r="C37" s="16" t="s">
        <v>560</v>
      </c>
      <c r="D37" s="50"/>
      <c r="E37" s="16" t="s">
        <v>561</v>
      </c>
      <c r="F37" s="16"/>
      <c r="G37" s="16"/>
      <c r="H37" s="48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4.25" customHeight="1" x14ac:dyDescent="0.3">
      <c r="A38" s="16"/>
      <c r="B38" s="16"/>
      <c r="C38" s="16" t="s">
        <v>562</v>
      </c>
      <c r="D38" s="50"/>
      <c r="E38" s="16" t="s">
        <v>561</v>
      </c>
      <c r="F38" s="16"/>
      <c r="G38" s="16"/>
      <c r="H38" s="48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4.25" customHeight="1" x14ac:dyDescent="0.3">
      <c r="A39" s="16"/>
      <c r="B39" s="16"/>
      <c r="C39" s="16" t="s">
        <v>563</v>
      </c>
      <c r="D39" s="50">
        <v>1428</v>
      </c>
      <c r="E39" s="16" t="s">
        <v>564</v>
      </c>
      <c r="F39" s="16"/>
      <c r="G39" s="16"/>
      <c r="H39" s="48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4.25" customHeight="1" x14ac:dyDescent="0.3">
      <c r="A40" s="16"/>
      <c r="B40" s="16"/>
      <c r="C40" s="16"/>
      <c r="D40" s="48"/>
      <c r="E40" s="16"/>
      <c r="F40" s="16"/>
      <c r="G40" s="16"/>
      <c r="H40" s="48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4.25" customHeight="1" x14ac:dyDescent="0.3">
      <c r="A41" s="16"/>
      <c r="B41" s="14" t="s">
        <v>565</v>
      </c>
      <c r="C41" s="16"/>
      <c r="D41" s="48"/>
      <c r="E41" s="16"/>
      <c r="F41" s="16"/>
      <c r="G41" s="16"/>
      <c r="H41" s="48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4.25" customHeight="1" x14ac:dyDescent="0.3">
      <c r="A42" s="16"/>
      <c r="B42" s="16"/>
      <c r="C42" s="16" t="s">
        <v>566</v>
      </c>
      <c r="D42" s="50">
        <f>128000000/F42</f>
        <v>71.111111111111114</v>
      </c>
      <c r="E42" s="16" t="s">
        <v>567</v>
      </c>
      <c r="F42" s="50">
        <v>1800000</v>
      </c>
      <c r="G42" s="16" t="s">
        <v>568</v>
      </c>
      <c r="H42" s="48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4.25" customHeight="1" x14ac:dyDescent="0.3">
      <c r="A43" s="16"/>
      <c r="B43" s="16"/>
      <c r="C43" s="16" t="s">
        <v>569</v>
      </c>
      <c r="D43" s="50">
        <f>312000000/F43</f>
        <v>173.33333333333334</v>
      </c>
      <c r="E43" s="16" t="s">
        <v>567</v>
      </c>
      <c r="F43" s="50">
        <v>1800000</v>
      </c>
      <c r="G43" s="16" t="s">
        <v>568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4.25" customHeight="1" x14ac:dyDescent="0.3">
      <c r="A44" s="16"/>
      <c r="B44" s="16"/>
      <c r="C44" s="16" t="s">
        <v>570</v>
      </c>
      <c r="D44" s="50"/>
      <c r="E44" s="16" t="s">
        <v>567</v>
      </c>
      <c r="F44" s="50">
        <v>4500000</v>
      </c>
      <c r="G44" s="16" t="s">
        <v>568</v>
      </c>
      <c r="H44" s="48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4.25" customHeight="1" x14ac:dyDescent="0.3">
      <c r="A45" s="16"/>
      <c r="B45" s="16"/>
      <c r="C45" s="16" t="s">
        <v>571</v>
      </c>
      <c r="D45" s="50"/>
      <c r="E45" s="16" t="s">
        <v>567</v>
      </c>
      <c r="F45" s="50">
        <v>3000000</v>
      </c>
      <c r="G45" s="16" t="s">
        <v>568</v>
      </c>
      <c r="H45" s="48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4.25" customHeight="1" x14ac:dyDescent="0.3">
      <c r="A46" s="16"/>
      <c r="B46" s="16"/>
      <c r="C46" s="16" t="s">
        <v>572</v>
      </c>
      <c r="D46" s="50"/>
      <c r="E46" s="16" t="s">
        <v>567</v>
      </c>
      <c r="F46" s="50">
        <v>3000000</v>
      </c>
      <c r="G46" s="16" t="s">
        <v>568</v>
      </c>
      <c r="H46" s="48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4.25" customHeight="1" x14ac:dyDescent="0.3">
      <c r="A47" s="16"/>
      <c r="B47" s="16"/>
      <c r="C47" s="16" t="s">
        <v>573</v>
      </c>
      <c r="D47" s="50"/>
      <c r="E47" s="16" t="s">
        <v>574</v>
      </c>
      <c r="F47" s="48"/>
      <c r="G47" s="16"/>
      <c r="H47" s="48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4.25" customHeight="1" x14ac:dyDescent="0.3">
      <c r="A48" s="16"/>
      <c r="B48" s="16"/>
      <c r="C48" s="16"/>
      <c r="D48" s="48"/>
      <c r="E48" s="16"/>
      <c r="F48" s="16"/>
      <c r="G48" s="16"/>
      <c r="H48" s="48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4.25" customHeight="1" x14ac:dyDescent="0.3">
      <c r="A49" s="16"/>
      <c r="B49" s="14" t="s">
        <v>575</v>
      </c>
      <c r="C49" s="16"/>
      <c r="D49" s="48" t="s">
        <v>576</v>
      </c>
      <c r="E49" s="16"/>
      <c r="F49" s="16" t="s">
        <v>577</v>
      </c>
      <c r="G49" s="16" t="s">
        <v>578</v>
      </c>
      <c r="H49" s="48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25" customHeight="1" x14ac:dyDescent="0.3">
      <c r="A50" s="16"/>
      <c r="B50" s="16"/>
      <c r="C50" s="16" t="s">
        <v>579</v>
      </c>
      <c r="D50" s="50"/>
      <c r="E50" s="16" t="s">
        <v>580</v>
      </c>
      <c r="F50" s="50">
        <v>2000000</v>
      </c>
      <c r="G50" s="9">
        <v>12</v>
      </c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4.25" customHeight="1" x14ac:dyDescent="0.3">
      <c r="A51" s="16"/>
      <c r="B51" s="16"/>
      <c r="C51" s="16" t="s">
        <v>581</v>
      </c>
      <c r="D51" s="50"/>
      <c r="E51" s="16" t="s">
        <v>580</v>
      </c>
      <c r="F51" s="50">
        <v>2000000</v>
      </c>
      <c r="G51" s="9">
        <v>12</v>
      </c>
      <c r="H51" s="48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.25" customHeight="1" x14ac:dyDescent="0.3">
      <c r="A52" s="16"/>
      <c r="B52" s="16"/>
      <c r="C52" s="16" t="s">
        <v>582</v>
      </c>
      <c r="D52" s="50"/>
      <c r="E52" s="16" t="s">
        <v>583</v>
      </c>
      <c r="F52" s="50">
        <v>2250</v>
      </c>
      <c r="G52" s="9">
        <v>12</v>
      </c>
      <c r="H52" s="48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4.25" customHeight="1" x14ac:dyDescent="0.3">
      <c r="A53" s="16"/>
      <c r="B53" s="16"/>
      <c r="C53" s="16" t="s">
        <v>584</v>
      </c>
      <c r="D53" s="50"/>
      <c r="E53" s="16" t="s">
        <v>580</v>
      </c>
      <c r="F53" s="50">
        <v>5000000</v>
      </c>
      <c r="G53" s="9">
        <v>12</v>
      </c>
      <c r="H53" s="48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4.25" customHeight="1" x14ac:dyDescent="0.3">
      <c r="A54" s="16"/>
      <c r="B54" s="16"/>
      <c r="C54" s="16" t="s">
        <v>585</v>
      </c>
      <c r="D54" s="50">
        <f>(1300000000+245000000)/F54/G54</f>
        <v>30.9</v>
      </c>
      <c r="E54" s="16" t="s">
        <v>580</v>
      </c>
      <c r="F54" s="50">
        <v>50000000</v>
      </c>
      <c r="G54" s="9">
        <v>1</v>
      </c>
      <c r="H54" s="48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4.25" customHeight="1" x14ac:dyDescent="0.3">
      <c r="A55" s="16"/>
      <c r="B55" s="16"/>
      <c r="C55" s="16"/>
      <c r="D55" s="48"/>
      <c r="E55" s="16"/>
      <c r="F55" s="16"/>
      <c r="G55" s="16"/>
      <c r="H55" s="48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25" customHeight="1" x14ac:dyDescent="0.3">
      <c r="A56" s="16"/>
      <c r="B56" s="16"/>
      <c r="C56" s="16"/>
      <c r="D56" s="48"/>
      <c r="E56" s="16"/>
      <c r="F56" s="16"/>
      <c r="G56" s="16"/>
      <c r="H56" s="48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25" customHeight="1" x14ac:dyDescent="0.3">
      <c r="A57" s="16"/>
      <c r="B57" s="16"/>
      <c r="C57" s="16"/>
      <c r="D57" s="48"/>
      <c r="E57" s="16"/>
      <c r="F57" s="16"/>
      <c r="G57" s="16"/>
      <c r="H57" s="48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4.25" customHeight="1" x14ac:dyDescent="0.3">
      <c r="A58" s="16"/>
      <c r="B58" s="16"/>
      <c r="C58" s="16"/>
      <c r="D58" s="48"/>
      <c r="E58" s="16"/>
      <c r="F58" s="16"/>
      <c r="G58" s="16"/>
      <c r="H58" s="48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4.25" customHeight="1" x14ac:dyDescent="0.3">
      <c r="A59" s="16"/>
      <c r="B59" s="16"/>
      <c r="C59" s="16"/>
      <c r="D59" s="48"/>
      <c r="E59" s="16"/>
      <c r="F59" s="16"/>
      <c r="G59" s="16"/>
      <c r="H59" s="48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4.25" customHeight="1" x14ac:dyDescent="0.3">
      <c r="A60" s="16"/>
      <c r="B60" s="16"/>
      <c r="C60" s="16"/>
      <c r="D60" s="48"/>
      <c r="E60" s="16"/>
      <c r="F60" s="16"/>
      <c r="G60" s="16"/>
      <c r="H60" s="48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4.25" customHeight="1" x14ac:dyDescent="0.3">
      <c r="A61" s="16"/>
      <c r="B61" s="16"/>
      <c r="C61" s="16"/>
      <c r="D61" s="48"/>
      <c r="E61" s="16"/>
      <c r="F61" s="16"/>
      <c r="G61" s="16"/>
      <c r="H61" s="48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4.25" customHeight="1" x14ac:dyDescent="0.3">
      <c r="A62" s="16"/>
      <c r="B62" s="16"/>
      <c r="C62" s="16"/>
      <c r="D62" s="48"/>
      <c r="E62" s="16"/>
      <c r="F62" s="16"/>
      <c r="G62" s="16"/>
      <c r="H62" s="48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4.25" customHeight="1" x14ac:dyDescent="0.3">
      <c r="A63" s="16"/>
      <c r="B63" s="16"/>
      <c r="C63" s="16"/>
      <c r="D63" s="48"/>
      <c r="E63" s="16"/>
      <c r="F63" s="16"/>
      <c r="G63" s="16"/>
      <c r="H63" s="48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4.25" customHeight="1" x14ac:dyDescent="0.3">
      <c r="A64" s="16"/>
      <c r="B64" s="16"/>
      <c r="C64" s="16"/>
      <c r="D64" s="48"/>
      <c r="E64" s="16"/>
      <c r="F64" s="16"/>
      <c r="G64" s="16"/>
      <c r="H64" s="48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4.25" customHeight="1" x14ac:dyDescent="0.3">
      <c r="A65" s="16"/>
      <c r="B65" s="16"/>
      <c r="C65" s="16"/>
      <c r="D65" s="48"/>
      <c r="E65" s="16"/>
      <c r="F65" s="16"/>
      <c r="G65" s="16"/>
      <c r="H65" s="48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4.25" customHeight="1" x14ac:dyDescent="0.3">
      <c r="A66" s="16"/>
      <c r="B66" s="16"/>
      <c r="C66" s="16"/>
      <c r="D66" s="48"/>
      <c r="E66" s="16"/>
      <c r="F66" s="16"/>
      <c r="G66" s="16"/>
      <c r="H66" s="48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4.25" customHeight="1" x14ac:dyDescent="0.3">
      <c r="A67" s="16"/>
      <c r="B67" s="16"/>
      <c r="C67" s="16"/>
      <c r="D67" s="48"/>
      <c r="E67" s="16"/>
      <c r="F67" s="16"/>
      <c r="G67" s="16"/>
      <c r="H67" s="48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4.25" customHeight="1" x14ac:dyDescent="0.3">
      <c r="A68" s="16"/>
      <c r="B68" s="16"/>
      <c r="C68" s="16"/>
      <c r="D68" s="48"/>
      <c r="E68" s="16"/>
      <c r="F68" s="16"/>
      <c r="G68" s="16"/>
      <c r="H68" s="48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4.25" customHeight="1" x14ac:dyDescent="0.3">
      <c r="A69" s="16"/>
      <c r="B69" s="16"/>
      <c r="C69" s="16"/>
      <c r="D69" s="48"/>
      <c r="E69" s="16"/>
      <c r="F69" s="16"/>
      <c r="G69" s="16"/>
      <c r="H69" s="48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4.25" customHeight="1" x14ac:dyDescent="0.3">
      <c r="A70" s="16"/>
      <c r="B70" s="16"/>
      <c r="C70" s="16"/>
      <c r="D70" s="48"/>
      <c r="E70" s="16"/>
      <c r="F70" s="16"/>
      <c r="G70" s="16"/>
      <c r="H70" s="48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4.25" customHeight="1" x14ac:dyDescent="0.3">
      <c r="A71" s="16"/>
      <c r="B71" s="16"/>
      <c r="C71" s="16"/>
      <c r="D71" s="48"/>
      <c r="E71" s="16"/>
      <c r="F71" s="16"/>
      <c r="G71" s="16"/>
      <c r="H71" s="48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4.25" customHeight="1" x14ac:dyDescent="0.3">
      <c r="A72" s="16"/>
      <c r="B72" s="16"/>
      <c r="C72" s="16"/>
      <c r="D72" s="48"/>
      <c r="E72" s="16"/>
      <c r="F72" s="16"/>
      <c r="G72" s="16"/>
      <c r="H72" s="48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4.25" customHeight="1" x14ac:dyDescent="0.3">
      <c r="A73" s="16"/>
      <c r="B73" s="16"/>
      <c r="C73" s="16"/>
      <c r="D73" s="48"/>
      <c r="E73" s="16"/>
      <c r="F73" s="16"/>
      <c r="G73" s="16"/>
      <c r="H73" s="48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4.25" customHeight="1" x14ac:dyDescent="0.3">
      <c r="A74" s="16"/>
      <c r="B74" s="16"/>
      <c r="C74" s="16"/>
      <c r="D74" s="48"/>
      <c r="E74" s="16"/>
      <c r="F74" s="16"/>
      <c r="G74" s="16"/>
      <c r="H74" s="48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4.25" customHeight="1" x14ac:dyDescent="0.3">
      <c r="A75" s="16"/>
      <c r="B75" s="16"/>
      <c r="C75" s="16"/>
      <c r="D75" s="48"/>
      <c r="E75" s="16"/>
      <c r="F75" s="16"/>
      <c r="G75" s="16"/>
      <c r="H75" s="48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4.25" customHeight="1" x14ac:dyDescent="0.3">
      <c r="A76" s="16"/>
      <c r="B76" s="16"/>
      <c r="C76" s="16"/>
      <c r="D76" s="48"/>
      <c r="E76" s="16"/>
      <c r="F76" s="16"/>
      <c r="G76" s="16"/>
      <c r="H76" s="48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4.25" customHeight="1" x14ac:dyDescent="0.3">
      <c r="A77" s="16"/>
      <c r="B77" s="16"/>
      <c r="C77" s="16"/>
      <c r="D77" s="48"/>
      <c r="E77" s="16"/>
      <c r="F77" s="16"/>
      <c r="G77" s="16"/>
      <c r="H77" s="48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4.25" customHeight="1" x14ac:dyDescent="0.3">
      <c r="A78" s="16"/>
      <c r="B78" s="16"/>
      <c r="C78" s="16"/>
      <c r="D78" s="48"/>
      <c r="E78" s="16"/>
      <c r="F78" s="16"/>
      <c r="G78" s="16"/>
      <c r="H78" s="48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4.25" customHeight="1" x14ac:dyDescent="0.3">
      <c r="A79" s="16"/>
      <c r="B79" s="16"/>
      <c r="C79" s="16"/>
      <c r="D79" s="48"/>
      <c r="E79" s="16"/>
      <c r="F79" s="16"/>
      <c r="G79" s="16"/>
      <c r="H79" s="48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4.25" customHeight="1" x14ac:dyDescent="0.3">
      <c r="A80" s="16"/>
      <c r="B80" s="16"/>
      <c r="C80" s="16"/>
      <c r="D80" s="48"/>
      <c r="E80" s="16"/>
      <c r="F80" s="16"/>
      <c r="G80" s="16"/>
      <c r="H80" s="48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4.25" customHeight="1" x14ac:dyDescent="0.3">
      <c r="A81" s="16"/>
      <c r="B81" s="16"/>
      <c r="C81" s="16"/>
      <c r="D81" s="48"/>
      <c r="E81" s="16"/>
      <c r="F81" s="16"/>
      <c r="G81" s="16"/>
      <c r="H81" s="48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25" customHeight="1" x14ac:dyDescent="0.3">
      <c r="A82" s="16"/>
      <c r="B82" s="16"/>
      <c r="C82" s="16"/>
      <c r="D82" s="48"/>
      <c r="E82" s="16"/>
      <c r="F82" s="16"/>
      <c r="G82" s="16"/>
      <c r="H82" s="48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25" customHeight="1" x14ac:dyDescent="0.3">
      <c r="A83" s="16"/>
      <c r="B83" s="16"/>
      <c r="C83" s="16"/>
      <c r="D83" s="48"/>
      <c r="E83" s="16"/>
      <c r="F83" s="16"/>
      <c r="G83" s="16"/>
      <c r="H83" s="48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4.25" customHeight="1" x14ac:dyDescent="0.3">
      <c r="A84" s="16"/>
      <c r="B84" s="16"/>
      <c r="C84" s="16"/>
      <c r="D84" s="48"/>
      <c r="E84" s="16"/>
      <c r="F84" s="16"/>
      <c r="G84" s="16"/>
      <c r="H84" s="48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4.25" customHeight="1" x14ac:dyDescent="0.3">
      <c r="A85" s="16"/>
      <c r="B85" s="16"/>
      <c r="C85" s="16"/>
      <c r="D85" s="48"/>
      <c r="E85" s="16"/>
      <c r="F85" s="16"/>
      <c r="G85" s="16"/>
      <c r="H85" s="48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4.25" customHeight="1" x14ac:dyDescent="0.3">
      <c r="A86" s="16"/>
      <c r="B86" s="16"/>
      <c r="C86" s="16"/>
      <c r="D86" s="48"/>
      <c r="E86" s="16"/>
      <c r="F86" s="16"/>
      <c r="G86" s="16"/>
      <c r="H86" s="48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4.25" customHeight="1" x14ac:dyDescent="0.3">
      <c r="A87" s="16"/>
      <c r="B87" s="16"/>
      <c r="C87" s="16"/>
      <c r="D87" s="48"/>
      <c r="E87" s="16"/>
      <c r="F87" s="16"/>
      <c r="G87" s="16"/>
      <c r="H87" s="48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25" customHeight="1" x14ac:dyDescent="0.3">
      <c r="A88" s="16"/>
      <c r="B88" s="16"/>
      <c r="C88" s="16"/>
      <c r="D88" s="48"/>
      <c r="E88" s="16"/>
      <c r="F88" s="16"/>
      <c r="G88" s="16"/>
      <c r="H88" s="48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4.25" customHeight="1" x14ac:dyDescent="0.3">
      <c r="A89" s="16"/>
      <c r="B89" s="16"/>
      <c r="C89" s="16"/>
      <c r="D89" s="48"/>
      <c r="E89" s="16"/>
      <c r="F89" s="16"/>
      <c r="G89" s="16"/>
      <c r="H89" s="48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4.25" customHeight="1" x14ac:dyDescent="0.3">
      <c r="A90" s="16"/>
      <c r="B90" s="16"/>
      <c r="C90" s="16"/>
      <c r="D90" s="48"/>
      <c r="E90" s="16"/>
      <c r="F90" s="16"/>
      <c r="G90" s="16"/>
      <c r="H90" s="48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25" customHeight="1" x14ac:dyDescent="0.3">
      <c r="A91" s="16"/>
      <c r="B91" s="16"/>
      <c r="C91" s="16"/>
      <c r="D91" s="48"/>
      <c r="E91" s="16"/>
      <c r="F91" s="16"/>
      <c r="G91" s="16"/>
      <c r="H91" s="48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25" customHeight="1" x14ac:dyDescent="0.3">
      <c r="A92" s="16"/>
      <c r="B92" s="16"/>
      <c r="C92" s="16"/>
      <c r="D92" s="48"/>
      <c r="E92" s="16"/>
      <c r="F92" s="16"/>
      <c r="G92" s="16"/>
      <c r="H92" s="48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25" customHeight="1" x14ac:dyDescent="0.3">
      <c r="A93" s="16"/>
      <c r="B93" s="16"/>
      <c r="C93" s="16"/>
      <c r="D93" s="48"/>
      <c r="E93" s="16"/>
      <c r="F93" s="16"/>
      <c r="G93" s="16"/>
      <c r="H93" s="48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4.25" customHeight="1" x14ac:dyDescent="0.3">
      <c r="A94" s="16"/>
      <c r="B94" s="16"/>
      <c r="C94" s="16"/>
      <c r="D94" s="48"/>
      <c r="E94" s="16"/>
      <c r="F94" s="16"/>
      <c r="G94" s="16"/>
      <c r="H94" s="48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4.25" customHeight="1" x14ac:dyDescent="0.3">
      <c r="A95" s="16"/>
      <c r="B95" s="16"/>
      <c r="C95" s="16"/>
      <c r="D95" s="48"/>
      <c r="E95" s="16"/>
      <c r="F95" s="16"/>
      <c r="G95" s="16"/>
      <c r="H95" s="48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4.25" customHeight="1" x14ac:dyDescent="0.3">
      <c r="A96" s="16"/>
      <c r="B96" s="16"/>
      <c r="C96" s="16"/>
      <c r="D96" s="48"/>
      <c r="E96" s="16"/>
      <c r="F96" s="16"/>
      <c r="G96" s="16"/>
      <c r="H96" s="48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4.25" customHeight="1" x14ac:dyDescent="0.3">
      <c r="A97" s="16"/>
      <c r="B97" s="16"/>
      <c r="C97" s="16"/>
      <c r="D97" s="48"/>
      <c r="E97" s="16"/>
      <c r="F97" s="16"/>
      <c r="G97" s="16"/>
      <c r="H97" s="48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4.25" customHeight="1" x14ac:dyDescent="0.3">
      <c r="A98" s="16"/>
      <c r="B98" s="16"/>
      <c r="C98" s="16"/>
      <c r="D98" s="48"/>
      <c r="E98" s="16"/>
      <c r="F98" s="16"/>
      <c r="G98" s="16"/>
      <c r="H98" s="48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4.25" customHeight="1" x14ac:dyDescent="0.3">
      <c r="A99" s="16"/>
      <c r="B99" s="16"/>
      <c r="C99" s="16"/>
      <c r="D99" s="48"/>
      <c r="E99" s="16"/>
      <c r="F99" s="16"/>
      <c r="G99" s="16"/>
      <c r="H99" s="48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4.25" customHeight="1" x14ac:dyDescent="0.3">
      <c r="A100" s="16"/>
      <c r="B100" s="16"/>
      <c r="C100" s="16"/>
      <c r="D100" s="48"/>
      <c r="E100" s="16"/>
      <c r="F100" s="16"/>
      <c r="G100" s="16"/>
      <c r="H100" s="48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4.25" customHeight="1" x14ac:dyDescent="0.3">
      <c r="A101" s="16"/>
      <c r="B101" s="16"/>
      <c r="C101" s="16"/>
      <c r="D101" s="48"/>
      <c r="E101" s="16"/>
      <c r="F101" s="16"/>
      <c r="G101" s="16"/>
      <c r="H101" s="48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25" customHeight="1" x14ac:dyDescent="0.3">
      <c r="A102" s="16"/>
      <c r="B102" s="16"/>
      <c r="C102" s="16"/>
      <c r="D102" s="48"/>
      <c r="E102" s="16"/>
      <c r="F102" s="16"/>
      <c r="G102" s="16"/>
      <c r="H102" s="48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25" customHeight="1" x14ac:dyDescent="0.3">
      <c r="A103" s="16"/>
      <c r="B103" s="16"/>
      <c r="C103" s="16"/>
      <c r="D103" s="48"/>
      <c r="E103" s="16"/>
      <c r="F103" s="16"/>
      <c r="G103" s="16"/>
      <c r="H103" s="48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4.25" customHeight="1" x14ac:dyDescent="0.3">
      <c r="A104" s="16"/>
      <c r="B104" s="16"/>
      <c r="C104" s="16"/>
      <c r="D104" s="48"/>
      <c r="E104" s="16"/>
      <c r="F104" s="16"/>
      <c r="G104" s="16"/>
      <c r="H104" s="48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25" customHeight="1" x14ac:dyDescent="0.3">
      <c r="A105" s="16"/>
      <c r="B105" s="16"/>
      <c r="C105" s="16"/>
      <c r="D105" s="48"/>
      <c r="E105" s="16"/>
      <c r="F105" s="16"/>
      <c r="G105" s="16"/>
      <c r="H105" s="48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4.25" customHeight="1" x14ac:dyDescent="0.3">
      <c r="A106" s="16"/>
      <c r="B106" s="16"/>
      <c r="C106" s="16"/>
      <c r="D106" s="48"/>
      <c r="E106" s="16"/>
      <c r="F106" s="16"/>
      <c r="G106" s="16"/>
      <c r="H106" s="48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25" customHeight="1" x14ac:dyDescent="0.3">
      <c r="A107" s="16"/>
      <c r="B107" s="16"/>
      <c r="C107" s="16"/>
      <c r="D107" s="48"/>
      <c r="E107" s="16"/>
      <c r="F107" s="16"/>
      <c r="G107" s="16"/>
      <c r="H107" s="48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4.25" customHeight="1" x14ac:dyDescent="0.3">
      <c r="A108" s="16"/>
      <c r="B108" s="16"/>
      <c r="C108" s="16"/>
      <c r="D108" s="48"/>
      <c r="E108" s="16"/>
      <c r="F108" s="16"/>
      <c r="G108" s="16"/>
      <c r="H108" s="48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4.25" customHeight="1" x14ac:dyDescent="0.3">
      <c r="A109" s="16"/>
      <c r="B109" s="16"/>
      <c r="C109" s="16"/>
      <c r="D109" s="48"/>
      <c r="E109" s="16"/>
      <c r="F109" s="16"/>
      <c r="G109" s="16"/>
      <c r="H109" s="48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4.25" customHeight="1" x14ac:dyDescent="0.3">
      <c r="A110" s="16"/>
      <c r="B110" s="16"/>
      <c r="C110" s="16"/>
      <c r="D110" s="48"/>
      <c r="E110" s="16"/>
      <c r="F110" s="16"/>
      <c r="G110" s="16"/>
      <c r="H110" s="48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4.25" customHeight="1" x14ac:dyDescent="0.3">
      <c r="A111" s="16"/>
      <c r="B111" s="16"/>
      <c r="C111" s="16"/>
      <c r="D111" s="48"/>
      <c r="E111" s="16"/>
      <c r="F111" s="16"/>
      <c r="G111" s="16"/>
      <c r="H111" s="48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4.25" customHeight="1" x14ac:dyDescent="0.3">
      <c r="A112" s="16"/>
      <c r="B112" s="16"/>
      <c r="C112" s="16"/>
      <c r="D112" s="48"/>
      <c r="E112" s="16"/>
      <c r="F112" s="16"/>
      <c r="G112" s="16"/>
      <c r="H112" s="48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4.25" customHeight="1" x14ac:dyDescent="0.3">
      <c r="A113" s="16"/>
      <c r="B113" s="16"/>
      <c r="C113" s="16"/>
      <c r="D113" s="48"/>
      <c r="E113" s="16"/>
      <c r="F113" s="16"/>
      <c r="G113" s="16"/>
      <c r="H113" s="48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4.25" customHeight="1" x14ac:dyDescent="0.3">
      <c r="A114" s="16"/>
      <c r="B114" s="16"/>
      <c r="C114" s="16"/>
      <c r="D114" s="48"/>
      <c r="E114" s="16"/>
      <c r="F114" s="16"/>
      <c r="G114" s="16"/>
      <c r="H114" s="48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4.25" customHeight="1" x14ac:dyDescent="0.3">
      <c r="A115" s="16"/>
      <c r="B115" s="16"/>
      <c r="C115" s="16"/>
      <c r="D115" s="48"/>
      <c r="E115" s="16"/>
      <c r="F115" s="16"/>
      <c r="G115" s="16"/>
      <c r="H115" s="48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4.25" customHeight="1" x14ac:dyDescent="0.3">
      <c r="A116" s="16"/>
      <c r="B116" s="16"/>
      <c r="C116" s="16"/>
      <c r="D116" s="48"/>
      <c r="E116" s="16"/>
      <c r="F116" s="16"/>
      <c r="G116" s="16"/>
      <c r="H116" s="48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4.25" customHeight="1" x14ac:dyDescent="0.3">
      <c r="A117" s="16"/>
      <c r="B117" s="16"/>
      <c r="C117" s="16"/>
      <c r="D117" s="48"/>
      <c r="E117" s="16"/>
      <c r="F117" s="16"/>
      <c r="G117" s="16"/>
      <c r="H117" s="48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4.25" customHeight="1" x14ac:dyDescent="0.3">
      <c r="A118" s="16"/>
      <c r="B118" s="16"/>
      <c r="C118" s="16"/>
      <c r="D118" s="48"/>
      <c r="E118" s="16"/>
      <c r="F118" s="16"/>
      <c r="G118" s="16"/>
      <c r="H118" s="48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25" customHeight="1" x14ac:dyDescent="0.3">
      <c r="A119" s="16"/>
      <c r="B119" s="16"/>
      <c r="C119" s="16"/>
      <c r="D119" s="48"/>
      <c r="E119" s="16"/>
      <c r="F119" s="16"/>
      <c r="G119" s="16"/>
      <c r="H119" s="48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4.25" customHeight="1" x14ac:dyDescent="0.3">
      <c r="A120" s="16"/>
      <c r="B120" s="16"/>
      <c r="C120" s="16"/>
      <c r="D120" s="48"/>
      <c r="E120" s="16"/>
      <c r="F120" s="16"/>
      <c r="G120" s="16"/>
      <c r="H120" s="48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4.25" customHeight="1" x14ac:dyDescent="0.3">
      <c r="A121" s="16"/>
      <c r="B121" s="16"/>
      <c r="C121" s="16"/>
      <c r="D121" s="48"/>
      <c r="E121" s="16"/>
      <c r="F121" s="16"/>
      <c r="G121" s="16"/>
      <c r="H121" s="48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4.25" customHeight="1" x14ac:dyDescent="0.3">
      <c r="A122" s="16"/>
      <c r="B122" s="16"/>
      <c r="C122" s="16"/>
      <c r="D122" s="48"/>
      <c r="E122" s="16"/>
      <c r="F122" s="16"/>
      <c r="G122" s="16"/>
      <c r="H122" s="48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4.25" customHeight="1" x14ac:dyDescent="0.3">
      <c r="A123" s="16"/>
      <c r="B123" s="16"/>
      <c r="C123" s="16"/>
      <c r="D123" s="48"/>
      <c r="E123" s="16"/>
      <c r="F123" s="16"/>
      <c r="G123" s="16"/>
      <c r="H123" s="48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4.25" customHeight="1" x14ac:dyDescent="0.3">
      <c r="A124" s="16"/>
      <c r="B124" s="16"/>
      <c r="C124" s="16"/>
      <c r="D124" s="48"/>
      <c r="E124" s="16"/>
      <c r="F124" s="16"/>
      <c r="G124" s="16"/>
      <c r="H124" s="48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4.25" customHeight="1" x14ac:dyDescent="0.3">
      <c r="A125" s="16"/>
      <c r="B125" s="16"/>
      <c r="C125" s="16"/>
      <c r="D125" s="48"/>
      <c r="E125" s="16"/>
      <c r="F125" s="16"/>
      <c r="G125" s="16"/>
      <c r="H125" s="48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4.25" customHeight="1" x14ac:dyDescent="0.3">
      <c r="A126" s="16"/>
      <c r="B126" s="16"/>
      <c r="C126" s="16"/>
      <c r="D126" s="48"/>
      <c r="E126" s="16"/>
      <c r="F126" s="16"/>
      <c r="G126" s="16"/>
      <c r="H126" s="48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4.25" customHeight="1" x14ac:dyDescent="0.3">
      <c r="A127" s="16"/>
      <c r="B127" s="16"/>
      <c r="C127" s="16"/>
      <c r="D127" s="48"/>
      <c r="E127" s="16"/>
      <c r="F127" s="16"/>
      <c r="G127" s="16"/>
      <c r="H127" s="48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25" customHeight="1" x14ac:dyDescent="0.3">
      <c r="A128" s="16"/>
      <c r="B128" s="16"/>
      <c r="C128" s="16"/>
      <c r="D128" s="48"/>
      <c r="E128" s="16"/>
      <c r="F128" s="16"/>
      <c r="G128" s="16"/>
      <c r="H128" s="48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4.25" customHeight="1" x14ac:dyDescent="0.3">
      <c r="A129" s="16"/>
      <c r="B129" s="16"/>
      <c r="C129" s="16"/>
      <c r="D129" s="48"/>
      <c r="E129" s="16"/>
      <c r="F129" s="16"/>
      <c r="G129" s="16"/>
      <c r="H129" s="48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4.25" customHeight="1" x14ac:dyDescent="0.3">
      <c r="A130" s="16"/>
      <c r="B130" s="16"/>
      <c r="C130" s="16"/>
      <c r="D130" s="48"/>
      <c r="E130" s="16"/>
      <c r="F130" s="16"/>
      <c r="G130" s="16"/>
      <c r="H130" s="48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4.25" customHeight="1" x14ac:dyDescent="0.3">
      <c r="A131" s="16"/>
      <c r="B131" s="16"/>
      <c r="C131" s="16"/>
      <c r="D131" s="48"/>
      <c r="E131" s="16"/>
      <c r="F131" s="16"/>
      <c r="G131" s="16"/>
      <c r="H131" s="48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4.25" customHeight="1" x14ac:dyDescent="0.3">
      <c r="A132" s="16"/>
      <c r="B132" s="16"/>
      <c r="C132" s="16"/>
      <c r="D132" s="48"/>
      <c r="E132" s="16"/>
      <c r="F132" s="16"/>
      <c r="G132" s="16"/>
      <c r="H132" s="48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4.25" customHeight="1" x14ac:dyDescent="0.3">
      <c r="A133" s="16"/>
      <c r="B133" s="16"/>
      <c r="C133" s="16"/>
      <c r="D133" s="48"/>
      <c r="E133" s="16"/>
      <c r="F133" s="16"/>
      <c r="G133" s="16"/>
      <c r="H133" s="48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4.25" customHeight="1" x14ac:dyDescent="0.3">
      <c r="A134" s="16"/>
      <c r="B134" s="16"/>
      <c r="C134" s="16"/>
      <c r="D134" s="48"/>
      <c r="E134" s="16"/>
      <c r="F134" s="16"/>
      <c r="G134" s="16"/>
      <c r="H134" s="48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4.25" customHeight="1" x14ac:dyDescent="0.3">
      <c r="A135" s="16"/>
      <c r="B135" s="16"/>
      <c r="C135" s="16"/>
      <c r="D135" s="48"/>
      <c r="E135" s="16"/>
      <c r="F135" s="16"/>
      <c r="G135" s="16"/>
      <c r="H135" s="48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4.25" customHeight="1" x14ac:dyDescent="0.3">
      <c r="A136" s="16"/>
      <c r="B136" s="16"/>
      <c r="C136" s="16"/>
      <c r="D136" s="48"/>
      <c r="E136" s="16"/>
      <c r="F136" s="16"/>
      <c r="G136" s="16"/>
      <c r="H136" s="48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4.25" customHeight="1" x14ac:dyDescent="0.3">
      <c r="A137" s="16"/>
      <c r="B137" s="16"/>
      <c r="C137" s="16"/>
      <c r="D137" s="48"/>
      <c r="E137" s="16"/>
      <c r="F137" s="16"/>
      <c r="G137" s="16"/>
      <c r="H137" s="48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4.25" customHeight="1" x14ac:dyDescent="0.3">
      <c r="A138" s="16"/>
      <c r="B138" s="16"/>
      <c r="C138" s="16"/>
      <c r="D138" s="48"/>
      <c r="E138" s="16"/>
      <c r="F138" s="16"/>
      <c r="G138" s="16"/>
      <c r="H138" s="48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4.25" customHeight="1" x14ac:dyDescent="0.3">
      <c r="A139" s="16"/>
      <c r="B139" s="16"/>
      <c r="C139" s="16"/>
      <c r="D139" s="48"/>
      <c r="E139" s="16"/>
      <c r="F139" s="16"/>
      <c r="G139" s="16"/>
      <c r="H139" s="48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4.25" customHeight="1" x14ac:dyDescent="0.3">
      <c r="A140" s="16"/>
      <c r="B140" s="16"/>
      <c r="C140" s="16"/>
      <c r="D140" s="48"/>
      <c r="E140" s="16"/>
      <c r="F140" s="16"/>
      <c r="G140" s="16"/>
      <c r="H140" s="48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4.25" customHeight="1" x14ac:dyDescent="0.3">
      <c r="A141" s="16"/>
      <c r="B141" s="16"/>
      <c r="C141" s="16"/>
      <c r="D141" s="48"/>
      <c r="E141" s="16"/>
      <c r="F141" s="16"/>
      <c r="G141" s="16"/>
      <c r="H141" s="48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4.25" customHeight="1" x14ac:dyDescent="0.3">
      <c r="A142" s="16"/>
      <c r="B142" s="16"/>
      <c r="C142" s="16"/>
      <c r="D142" s="48"/>
      <c r="E142" s="16"/>
      <c r="F142" s="16"/>
      <c r="G142" s="16"/>
      <c r="H142" s="48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4.25" customHeight="1" x14ac:dyDescent="0.3">
      <c r="A143" s="16"/>
      <c r="B143" s="16"/>
      <c r="C143" s="16"/>
      <c r="D143" s="48"/>
      <c r="E143" s="16"/>
      <c r="F143" s="16"/>
      <c r="G143" s="16"/>
      <c r="H143" s="48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4.25" customHeight="1" x14ac:dyDescent="0.3">
      <c r="A144" s="16"/>
      <c r="B144" s="16"/>
      <c r="C144" s="16"/>
      <c r="D144" s="48"/>
      <c r="E144" s="16"/>
      <c r="F144" s="16"/>
      <c r="G144" s="16"/>
      <c r="H144" s="48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4.25" customHeight="1" x14ac:dyDescent="0.3">
      <c r="A145" s="16"/>
      <c r="B145" s="16"/>
      <c r="C145" s="16"/>
      <c r="D145" s="48"/>
      <c r="E145" s="16"/>
      <c r="F145" s="16"/>
      <c r="G145" s="16"/>
      <c r="H145" s="48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25" customHeight="1" x14ac:dyDescent="0.3">
      <c r="A146" s="16"/>
      <c r="B146" s="16"/>
      <c r="C146" s="16"/>
      <c r="D146" s="48"/>
      <c r="E146" s="16"/>
      <c r="F146" s="16"/>
      <c r="G146" s="16"/>
      <c r="H146" s="48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4.25" customHeight="1" x14ac:dyDescent="0.3">
      <c r="A147" s="16"/>
      <c r="B147" s="16"/>
      <c r="C147" s="16"/>
      <c r="D147" s="48"/>
      <c r="E147" s="16"/>
      <c r="F147" s="16"/>
      <c r="G147" s="16"/>
      <c r="H147" s="48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4.25" customHeight="1" x14ac:dyDescent="0.3">
      <c r="A148" s="16"/>
      <c r="B148" s="16"/>
      <c r="C148" s="16"/>
      <c r="D148" s="48"/>
      <c r="E148" s="16"/>
      <c r="F148" s="16"/>
      <c r="G148" s="16"/>
      <c r="H148" s="48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4.25" customHeight="1" x14ac:dyDescent="0.3">
      <c r="A149" s="16"/>
      <c r="B149" s="16"/>
      <c r="C149" s="16"/>
      <c r="D149" s="48"/>
      <c r="E149" s="16"/>
      <c r="F149" s="16"/>
      <c r="G149" s="16"/>
      <c r="H149" s="48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4.25" customHeight="1" x14ac:dyDescent="0.3">
      <c r="A150" s="16"/>
      <c r="B150" s="16"/>
      <c r="C150" s="16"/>
      <c r="D150" s="48"/>
      <c r="E150" s="16"/>
      <c r="F150" s="16"/>
      <c r="G150" s="16"/>
      <c r="H150" s="48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4.25" customHeight="1" x14ac:dyDescent="0.3">
      <c r="A151" s="16"/>
      <c r="B151" s="16"/>
      <c r="C151" s="16"/>
      <c r="D151" s="48"/>
      <c r="E151" s="16"/>
      <c r="F151" s="16"/>
      <c r="G151" s="16"/>
      <c r="H151" s="48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4.25" customHeight="1" x14ac:dyDescent="0.3">
      <c r="A152" s="16"/>
      <c r="B152" s="16"/>
      <c r="C152" s="16"/>
      <c r="D152" s="48"/>
      <c r="E152" s="16"/>
      <c r="F152" s="16"/>
      <c r="G152" s="16"/>
      <c r="H152" s="48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4.25" customHeight="1" x14ac:dyDescent="0.3">
      <c r="A153" s="16"/>
      <c r="B153" s="16"/>
      <c r="C153" s="16"/>
      <c r="D153" s="48"/>
      <c r="E153" s="16"/>
      <c r="F153" s="16"/>
      <c r="G153" s="16"/>
      <c r="H153" s="48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4.25" customHeight="1" x14ac:dyDescent="0.3">
      <c r="A154" s="16"/>
      <c r="B154" s="16"/>
      <c r="C154" s="16"/>
      <c r="D154" s="48"/>
      <c r="E154" s="16"/>
      <c r="F154" s="16"/>
      <c r="G154" s="16"/>
      <c r="H154" s="48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4.25" customHeight="1" x14ac:dyDescent="0.3">
      <c r="A155" s="16"/>
      <c r="B155" s="16"/>
      <c r="C155" s="16"/>
      <c r="D155" s="48"/>
      <c r="E155" s="16"/>
      <c r="F155" s="16"/>
      <c r="G155" s="16"/>
      <c r="H155" s="48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4.25" customHeight="1" x14ac:dyDescent="0.3">
      <c r="A156" s="16"/>
      <c r="B156" s="16"/>
      <c r="C156" s="16"/>
      <c r="D156" s="48"/>
      <c r="E156" s="16"/>
      <c r="F156" s="16"/>
      <c r="G156" s="16"/>
      <c r="H156" s="48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4.25" customHeight="1" x14ac:dyDescent="0.3">
      <c r="A157" s="16"/>
      <c r="B157" s="16"/>
      <c r="C157" s="16"/>
      <c r="D157" s="48"/>
      <c r="E157" s="16"/>
      <c r="F157" s="16"/>
      <c r="G157" s="16"/>
      <c r="H157" s="48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4.25" customHeight="1" x14ac:dyDescent="0.3">
      <c r="A158" s="16"/>
      <c r="B158" s="16"/>
      <c r="C158" s="16"/>
      <c r="D158" s="48"/>
      <c r="E158" s="16"/>
      <c r="F158" s="16"/>
      <c r="G158" s="16"/>
      <c r="H158" s="48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4.25" customHeight="1" x14ac:dyDescent="0.3">
      <c r="A159" s="16"/>
      <c r="B159" s="16"/>
      <c r="C159" s="16"/>
      <c r="D159" s="48"/>
      <c r="E159" s="16"/>
      <c r="F159" s="16"/>
      <c r="G159" s="16"/>
      <c r="H159" s="48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4.25" customHeight="1" x14ac:dyDescent="0.3">
      <c r="A160" s="16"/>
      <c r="B160" s="16"/>
      <c r="C160" s="16"/>
      <c r="D160" s="48"/>
      <c r="E160" s="16"/>
      <c r="F160" s="16"/>
      <c r="G160" s="16"/>
      <c r="H160" s="48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4.25" customHeight="1" x14ac:dyDescent="0.3">
      <c r="A161" s="16"/>
      <c r="B161" s="16"/>
      <c r="C161" s="16"/>
      <c r="D161" s="48"/>
      <c r="E161" s="16"/>
      <c r="F161" s="16"/>
      <c r="G161" s="16"/>
      <c r="H161" s="48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4.25" customHeight="1" x14ac:dyDescent="0.3">
      <c r="A162" s="16"/>
      <c r="B162" s="16"/>
      <c r="C162" s="16"/>
      <c r="D162" s="48"/>
      <c r="E162" s="16"/>
      <c r="F162" s="16"/>
      <c r="G162" s="16"/>
      <c r="H162" s="48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4.25" customHeight="1" x14ac:dyDescent="0.3">
      <c r="A163" s="16"/>
      <c r="B163" s="16"/>
      <c r="C163" s="16"/>
      <c r="D163" s="48"/>
      <c r="E163" s="16"/>
      <c r="F163" s="16"/>
      <c r="G163" s="16"/>
      <c r="H163" s="48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4.25" customHeight="1" x14ac:dyDescent="0.3">
      <c r="A164" s="16"/>
      <c r="B164" s="16"/>
      <c r="C164" s="16"/>
      <c r="D164" s="48"/>
      <c r="E164" s="16"/>
      <c r="F164" s="16"/>
      <c r="G164" s="16"/>
      <c r="H164" s="48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4.25" customHeight="1" x14ac:dyDescent="0.3">
      <c r="A165" s="16"/>
      <c r="B165" s="16"/>
      <c r="C165" s="16"/>
      <c r="D165" s="48"/>
      <c r="E165" s="16"/>
      <c r="F165" s="16"/>
      <c r="G165" s="16"/>
      <c r="H165" s="48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4.25" customHeight="1" x14ac:dyDescent="0.3">
      <c r="A166" s="16"/>
      <c r="B166" s="16"/>
      <c r="C166" s="16"/>
      <c r="D166" s="48"/>
      <c r="E166" s="16"/>
      <c r="F166" s="16"/>
      <c r="G166" s="16"/>
      <c r="H166" s="48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4.25" customHeight="1" x14ac:dyDescent="0.3">
      <c r="A167" s="16"/>
      <c r="B167" s="16"/>
      <c r="C167" s="16"/>
      <c r="D167" s="48"/>
      <c r="E167" s="16"/>
      <c r="F167" s="16"/>
      <c r="G167" s="16"/>
      <c r="H167" s="48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4.25" customHeight="1" x14ac:dyDescent="0.3">
      <c r="A168" s="16"/>
      <c r="B168" s="16"/>
      <c r="C168" s="16"/>
      <c r="D168" s="48"/>
      <c r="E168" s="16"/>
      <c r="F168" s="16"/>
      <c r="G168" s="16"/>
      <c r="H168" s="48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4.25" customHeight="1" x14ac:dyDescent="0.3">
      <c r="A169" s="16"/>
      <c r="B169" s="16"/>
      <c r="C169" s="16"/>
      <c r="D169" s="48"/>
      <c r="E169" s="16"/>
      <c r="F169" s="16"/>
      <c r="G169" s="16"/>
      <c r="H169" s="48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4.25" customHeight="1" x14ac:dyDescent="0.3">
      <c r="A170" s="16"/>
      <c r="B170" s="16"/>
      <c r="C170" s="16"/>
      <c r="D170" s="48"/>
      <c r="E170" s="16"/>
      <c r="F170" s="16"/>
      <c r="G170" s="16"/>
      <c r="H170" s="48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4.25" customHeight="1" x14ac:dyDescent="0.3">
      <c r="A171" s="16"/>
      <c r="B171" s="16"/>
      <c r="C171" s="16"/>
      <c r="D171" s="48"/>
      <c r="E171" s="16"/>
      <c r="F171" s="16"/>
      <c r="G171" s="16"/>
      <c r="H171" s="48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4.25" customHeight="1" x14ac:dyDescent="0.3">
      <c r="A172" s="16"/>
      <c r="B172" s="16"/>
      <c r="C172" s="16"/>
      <c r="D172" s="48"/>
      <c r="E172" s="16"/>
      <c r="F172" s="16"/>
      <c r="G172" s="16"/>
      <c r="H172" s="48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4.25" customHeight="1" x14ac:dyDescent="0.3">
      <c r="A173" s="16"/>
      <c r="B173" s="16"/>
      <c r="C173" s="16"/>
      <c r="D173" s="48"/>
      <c r="E173" s="16"/>
      <c r="F173" s="16"/>
      <c r="G173" s="16"/>
      <c r="H173" s="48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4.25" customHeight="1" x14ac:dyDescent="0.3">
      <c r="A174" s="16"/>
      <c r="B174" s="16"/>
      <c r="C174" s="16"/>
      <c r="D174" s="48"/>
      <c r="E174" s="16"/>
      <c r="F174" s="16"/>
      <c r="G174" s="16"/>
      <c r="H174" s="48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4.25" customHeight="1" x14ac:dyDescent="0.3">
      <c r="A175" s="16"/>
      <c r="B175" s="16"/>
      <c r="C175" s="16"/>
      <c r="D175" s="48"/>
      <c r="E175" s="16"/>
      <c r="F175" s="16"/>
      <c r="G175" s="16"/>
      <c r="H175" s="48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4.25" customHeight="1" x14ac:dyDescent="0.3">
      <c r="A176" s="16"/>
      <c r="B176" s="16"/>
      <c r="C176" s="16"/>
      <c r="D176" s="48"/>
      <c r="E176" s="16"/>
      <c r="F176" s="16"/>
      <c r="G176" s="16"/>
      <c r="H176" s="48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4.25" customHeight="1" x14ac:dyDescent="0.3">
      <c r="A177" s="16"/>
      <c r="B177" s="16"/>
      <c r="C177" s="16"/>
      <c r="D177" s="48"/>
      <c r="E177" s="16"/>
      <c r="F177" s="16"/>
      <c r="G177" s="16"/>
      <c r="H177" s="48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4.25" customHeight="1" x14ac:dyDescent="0.3">
      <c r="A178" s="16"/>
      <c r="B178" s="16"/>
      <c r="C178" s="16"/>
      <c r="D178" s="48"/>
      <c r="E178" s="16"/>
      <c r="F178" s="16"/>
      <c r="G178" s="16"/>
      <c r="H178" s="48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4.25" customHeight="1" x14ac:dyDescent="0.3">
      <c r="A179" s="16"/>
      <c r="B179" s="16"/>
      <c r="C179" s="16"/>
      <c r="D179" s="48"/>
      <c r="E179" s="16"/>
      <c r="F179" s="16"/>
      <c r="G179" s="16"/>
      <c r="H179" s="48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4.25" customHeight="1" x14ac:dyDescent="0.3">
      <c r="A180" s="16"/>
      <c r="B180" s="16"/>
      <c r="C180" s="16"/>
      <c r="D180" s="48"/>
      <c r="E180" s="16"/>
      <c r="F180" s="16"/>
      <c r="G180" s="16"/>
      <c r="H180" s="48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4.25" customHeight="1" x14ac:dyDescent="0.3">
      <c r="A181" s="16"/>
      <c r="B181" s="16"/>
      <c r="C181" s="16"/>
      <c r="D181" s="48"/>
      <c r="E181" s="16"/>
      <c r="F181" s="16"/>
      <c r="G181" s="16"/>
      <c r="H181" s="48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4.25" customHeight="1" x14ac:dyDescent="0.3">
      <c r="A182" s="16"/>
      <c r="B182" s="16"/>
      <c r="C182" s="16"/>
      <c r="D182" s="48"/>
      <c r="E182" s="16"/>
      <c r="F182" s="16"/>
      <c r="G182" s="16"/>
      <c r="H182" s="48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4.25" customHeight="1" x14ac:dyDescent="0.3">
      <c r="A183" s="16"/>
      <c r="B183" s="16"/>
      <c r="C183" s="16"/>
      <c r="D183" s="48"/>
      <c r="E183" s="16"/>
      <c r="F183" s="16"/>
      <c r="G183" s="16"/>
      <c r="H183" s="48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4.25" customHeight="1" x14ac:dyDescent="0.3">
      <c r="A184" s="16"/>
      <c r="B184" s="16"/>
      <c r="C184" s="16"/>
      <c r="D184" s="48"/>
      <c r="E184" s="16"/>
      <c r="F184" s="16"/>
      <c r="G184" s="16"/>
      <c r="H184" s="48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4.25" customHeight="1" x14ac:dyDescent="0.3">
      <c r="A185" s="16"/>
      <c r="B185" s="16"/>
      <c r="C185" s="16"/>
      <c r="D185" s="48"/>
      <c r="E185" s="16"/>
      <c r="F185" s="16"/>
      <c r="G185" s="16"/>
      <c r="H185" s="48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4.25" customHeight="1" x14ac:dyDescent="0.3">
      <c r="A186" s="16"/>
      <c r="B186" s="16"/>
      <c r="C186" s="16"/>
      <c r="D186" s="48"/>
      <c r="E186" s="16"/>
      <c r="F186" s="16"/>
      <c r="G186" s="16"/>
      <c r="H186" s="48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4.25" customHeight="1" x14ac:dyDescent="0.3">
      <c r="A187" s="16"/>
      <c r="B187" s="16"/>
      <c r="C187" s="16"/>
      <c r="D187" s="48"/>
      <c r="E187" s="16"/>
      <c r="F187" s="16"/>
      <c r="G187" s="16"/>
      <c r="H187" s="48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4.25" customHeight="1" x14ac:dyDescent="0.3">
      <c r="A188" s="16"/>
      <c r="B188" s="16"/>
      <c r="C188" s="16"/>
      <c r="D188" s="48"/>
      <c r="E188" s="16"/>
      <c r="F188" s="16"/>
      <c r="G188" s="16"/>
      <c r="H188" s="48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4.25" customHeight="1" x14ac:dyDescent="0.3">
      <c r="A189" s="16"/>
      <c r="B189" s="16"/>
      <c r="C189" s="16"/>
      <c r="D189" s="48"/>
      <c r="E189" s="16"/>
      <c r="F189" s="16"/>
      <c r="G189" s="16"/>
      <c r="H189" s="48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4.25" customHeight="1" x14ac:dyDescent="0.3">
      <c r="A190" s="16"/>
      <c r="B190" s="16"/>
      <c r="C190" s="16"/>
      <c r="D190" s="48"/>
      <c r="E190" s="16"/>
      <c r="F190" s="16"/>
      <c r="G190" s="16"/>
      <c r="H190" s="48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4.25" customHeight="1" x14ac:dyDescent="0.3">
      <c r="A191" s="16"/>
      <c r="B191" s="16"/>
      <c r="C191" s="16"/>
      <c r="D191" s="48"/>
      <c r="E191" s="16"/>
      <c r="F191" s="16"/>
      <c r="G191" s="16"/>
      <c r="H191" s="48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4.25" customHeight="1" x14ac:dyDescent="0.3">
      <c r="A192" s="16"/>
      <c r="B192" s="16"/>
      <c r="C192" s="16"/>
      <c r="D192" s="48"/>
      <c r="E192" s="16"/>
      <c r="F192" s="16"/>
      <c r="G192" s="16"/>
      <c r="H192" s="48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4.25" customHeight="1" x14ac:dyDescent="0.3">
      <c r="A193" s="16"/>
      <c r="B193" s="16"/>
      <c r="C193" s="16"/>
      <c r="D193" s="48"/>
      <c r="E193" s="16"/>
      <c r="F193" s="16"/>
      <c r="G193" s="16"/>
      <c r="H193" s="48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4.25" customHeight="1" x14ac:dyDescent="0.3">
      <c r="A194" s="16"/>
      <c r="B194" s="16"/>
      <c r="C194" s="16"/>
      <c r="D194" s="48"/>
      <c r="E194" s="16"/>
      <c r="F194" s="16"/>
      <c r="G194" s="16"/>
      <c r="H194" s="48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4.25" customHeight="1" x14ac:dyDescent="0.3">
      <c r="A195" s="16"/>
      <c r="B195" s="16"/>
      <c r="C195" s="16"/>
      <c r="D195" s="48"/>
      <c r="E195" s="16"/>
      <c r="F195" s="16"/>
      <c r="G195" s="16"/>
      <c r="H195" s="48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4.25" customHeight="1" x14ac:dyDescent="0.3">
      <c r="A196" s="16"/>
      <c r="B196" s="16"/>
      <c r="C196" s="16"/>
      <c r="D196" s="48"/>
      <c r="E196" s="16"/>
      <c r="F196" s="16"/>
      <c r="G196" s="16"/>
      <c r="H196" s="48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4.25" customHeight="1" x14ac:dyDescent="0.3">
      <c r="A197" s="16"/>
      <c r="B197" s="16"/>
      <c r="C197" s="16"/>
      <c r="D197" s="48"/>
      <c r="E197" s="16"/>
      <c r="F197" s="16"/>
      <c r="G197" s="16"/>
      <c r="H197" s="48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4.25" customHeight="1" x14ac:dyDescent="0.3">
      <c r="A198" s="16"/>
      <c r="B198" s="16"/>
      <c r="C198" s="16"/>
      <c r="D198" s="48"/>
      <c r="E198" s="16"/>
      <c r="F198" s="16"/>
      <c r="G198" s="16"/>
      <c r="H198" s="48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4.25" customHeight="1" x14ac:dyDescent="0.3">
      <c r="A199" s="16"/>
      <c r="B199" s="16"/>
      <c r="C199" s="16"/>
      <c r="D199" s="48"/>
      <c r="E199" s="16"/>
      <c r="F199" s="16"/>
      <c r="G199" s="16"/>
      <c r="H199" s="48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4.25" customHeight="1" x14ac:dyDescent="0.3">
      <c r="A200" s="16"/>
      <c r="B200" s="16"/>
      <c r="C200" s="16"/>
      <c r="D200" s="48"/>
      <c r="E200" s="16"/>
      <c r="F200" s="16"/>
      <c r="G200" s="16"/>
      <c r="H200" s="48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4.25" customHeight="1" x14ac:dyDescent="0.3">
      <c r="A201" s="16"/>
      <c r="B201" s="16"/>
      <c r="C201" s="16"/>
      <c r="D201" s="48"/>
      <c r="E201" s="16"/>
      <c r="F201" s="16"/>
      <c r="G201" s="16"/>
      <c r="H201" s="48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4.25" customHeight="1" x14ac:dyDescent="0.3">
      <c r="A202" s="16"/>
      <c r="B202" s="16"/>
      <c r="C202" s="16"/>
      <c r="D202" s="48"/>
      <c r="E202" s="16"/>
      <c r="F202" s="16"/>
      <c r="G202" s="16"/>
      <c r="H202" s="48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4.25" customHeight="1" x14ac:dyDescent="0.3">
      <c r="A203" s="16"/>
      <c r="B203" s="16"/>
      <c r="C203" s="16"/>
      <c r="D203" s="48"/>
      <c r="E203" s="16"/>
      <c r="F203" s="16"/>
      <c r="G203" s="16"/>
      <c r="H203" s="48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4.25" customHeight="1" x14ac:dyDescent="0.3">
      <c r="A204" s="16"/>
      <c r="B204" s="16"/>
      <c r="C204" s="16"/>
      <c r="D204" s="48"/>
      <c r="E204" s="16"/>
      <c r="F204" s="16"/>
      <c r="G204" s="16"/>
      <c r="H204" s="48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4.25" customHeight="1" x14ac:dyDescent="0.3">
      <c r="A205" s="16"/>
      <c r="B205" s="16"/>
      <c r="C205" s="16"/>
      <c r="D205" s="48"/>
      <c r="E205" s="16"/>
      <c r="F205" s="16"/>
      <c r="G205" s="16"/>
      <c r="H205" s="48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4.25" customHeight="1" x14ac:dyDescent="0.3">
      <c r="A206" s="16"/>
      <c r="B206" s="16"/>
      <c r="C206" s="16"/>
      <c r="D206" s="48"/>
      <c r="E206" s="16"/>
      <c r="F206" s="16"/>
      <c r="G206" s="16"/>
      <c r="H206" s="48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4.25" customHeight="1" x14ac:dyDescent="0.3">
      <c r="A207" s="16"/>
      <c r="B207" s="16"/>
      <c r="C207" s="16"/>
      <c r="D207" s="48"/>
      <c r="E207" s="16"/>
      <c r="F207" s="16"/>
      <c r="G207" s="16"/>
      <c r="H207" s="48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4.25" customHeight="1" x14ac:dyDescent="0.3">
      <c r="A208" s="16"/>
      <c r="B208" s="16"/>
      <c r="C208" s="16"/>
      <c r="D208" s="48"/>
      <c r="E208" s="16"/>
      <c r="F208" s="16"/>
      <c r="G208" s="16"/>
      <c r="H208" s="48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4.25" customHeight="1" x14ac:dyDescent="0.3">
      <c r="A209" s="16"/>
      <c r="B209" s="16"/>
      <c r="C209" s="16"/>
      <c r="D209" s="48"/>
      <c r="E209" s="16"/>
      <c r="F209" s="16"/>
      <c r="G209" s="16"/>
      <c r="H209" s="48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4.25" customHeight="1" x14ac:dyDescent="0.3">
      <c r="A210" s="16"/>
      <c r="B210" s="16"/>
      <c r="C210" s="16"/>
      <c r="D210" s="48"/>
      <c r="E210" s="16"/>
      <c r="F210" s="16"/>
      <c r="G210" s="16"/>
      <c r="H210" s="48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4.25" customHeight="1" x14ac:dyDescent="0.3">
      <c r="A211" s="16"/>
      <c r="B211" s="16"/>
      <c r="C211" s="16"/>
      <c r="D211" s="48"/>
      <c r="E211" s="16"/>
      <c r="F211" s="16"/>
      <c r="G211" s="16"/>
      <c r="H211" s="48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4.25" customHeight="1" x14ac:dyDescent="0.3">
      <c r="A212" s="16"/>
      <c r="B212" s="16"/>
      <c r="C212" s="16"/>
      <c r="D212" s="48"/>
      <c r="E212" s="16"/>
      <c r="F212" s="16"/>
      <c r="G212" s="16"/>
      <c r="H212" s="48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4.25" customHeight="1" x14ac:dyDescent="0.3">
      <c r="A213" s="16"/>
      <c r="B213" s="16"/>
      <c r="C213" s="16"/>
      <c r="D213" s="48"/>
      <c r="E213" s="16"/>
      <c r="F213" s="16"/>
      <c r="G213" s="16"/>
      <c r="H213" s="48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4.25" customHeight="1" x14ac:dyDescent="0.3">
      <c r="A214" s="16"/>
      <c r="B214" s="16"/>
      <c r="C214" s="16"/>
      <c r="D214" s="48"/>
      <c r="E214" s="16"/>
      <c r="F214" s="16"/>
      <c r="G214" s="16"/>
      <c r="H214" s="48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4.25" customHeight="1" x14ac:dyDescent="0.3">
      <c r="A215" s="16"/>
      <c r="B215" s="16"/>
      <c r="C215" s="16"/>
      <c r="D215" s="48"/>
      <c r="E215" s="16"/>
      <c r="F215" s="16"/>
      <c r="G215" s="16"/>
      <c r="H215" s="48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4.25" customHeight="1" x14ac:dyDescent="0.3">
      <c r="A216" s="16"/>
      <c r="B216" s="16"/>
      <c r="C216" s="16"/>
      <c r="D216" s="48"/>
      <c r="E216" s="16"/>
      <c r="F216" s="16"/>
      <c r="G216" s="16"/>
      <c r="H216" s="48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4.25" customHeight="1" x14ac:dyDescent="0.3">
      <c r="A217" s="16"/>
      <c r="B217" s="16"/>
      <c r="C217" s="16"/>
      <c r="D217" s="48"/>
      <c r="E217" s="16"/>
      <c r="F217" s="16"/>
      <c r="G217" s="16"/>
      <c r="H217" s="48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4.25" customHeight="1" x14ac:dyDescent="0.3">
      <c r="A218" s="16"/>
      <c r="B218" s="16"/>
      <c r="C218" s="16"/>
      <c r="D218" s="48"/>
      <c r="E218" s="16"/>
      <c r="F218" s="16"/>
      <c r="G218" s="16"/>
      <c r="H218" s="48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4.25" customHeight="1" x14ac:dyDescent="0.3">
      <c r="A219" s="16"/>
      <c r="B219" s="16"/>
      <c r="C219" s="16"/>
      <c r="D219" s="48"/>
      <c r="E219" s="16"/>
      <c r="F219" s="16"/>
      <c r="G219" s="16"/>
      <c r="H219" s="48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4.25" customHeight="1" x14ac:dyDescent="0.3">
      <c r="A220" s="16"/>
      <c r="B220" s="16"/>
      <c r="C220" s="16"/>
      <c r="D220" s="48"/>
      <c r="E220" s="16"/>
      <c r="F220" s="16"/>
      <c r="G220" s="16"/>
      <c r="H220" s="48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4.25" customHeight="1" x14ac:dyDescent="0.3">
      <c r="A221" s="16"/>
      <c r="B221" s="16"/>
      <c r="C221" s="16"/>
      <c r="D221" s="48"/>
      <c r="E221" s="16"/>
      <c r="F221" s="16"/>
      <c r="G221" s="16"/>
      <c r="H221" s="48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4.25" customHeight="1" x14ac:dyDescent="0.3">
      <c r="A222" s="16"/>
      <c r="B222" s="16"/>
      <c r="C222" s="16"/>
      <c r="D222" s="48"/>
      <c r="E222" s="16"/>
      <c r="F222" s="16"/>
      <c r="G222" s="16"/>
      <c r="H222" s="48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4.25" customHeight="1" x14ac:dyDescent="0.3">
      <c r="A223" s="16"/>
      <c r="B223" s="16"/>
      <c r="C223" s="16"/>
      <c r="D223" s="48"/>
      <c r="E223" s="16"/>
      <c r="F223" s="16"/>
      <c r="G223" s="16"/>
      <c r="H223" s="48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4.25" customHeight="1" x14ac:dyDescent="0.3">
      <c r="A224" s="16"/>
      <c r="B224" s="16"/>
      <c r="C224" s="16"/>
      <c r="D224" s="48"/>
      <c r="E224" s="16"/>
      <c r="F224" s="16"/>
      <c r="G224" s="16"/>
      <c r="H224" s="48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4.25" customHeight="1" x14ac:dyDescent="0.3">
      <c r="A225" s="16"/>
      <c r="B225" s="16"/>
      <c r="C225" s="16"/>
      <c r="D225" s="48"/>
      <c r="E225" s="16"/>
      <c r="F225" s="16"/>
      <c r="G225" s="16"/>
      <c r="H225" s="48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4.25" customHeight="1" x14ac:dyDescent="0.3">
      <c r="A226" s="16"/>
      <c r="B226" s="16"/>
      <c r="C226" s="16"/>
      <c r="D226" s="48"/>
      <c r="E226" s="16"/>
      <c r="F226" s="16"/>
      <c r="G226" s="16"/>
      <c r="H226" s="48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4.25" customHeight="1" x14ac:dyDescent="0.3">
      <c r="A227" s="16"/>
      <c r="B227" s="16"/>
      <c r="C227" s="16"/>
      <c r="D227" s="48"/>
      <c r="E227" s="16"/>
      <c r="F227" s="16"/>
      <c r="G227" s="16"/>
      <c r="H227" s="48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4.25" customHeight="1" x14ac:dyDescent="0.3">
      <c r="A228" s="16"/>
      <c r="B228" s="16"/>
      <c r="C228" s="16"/>
      <c r="D228" s="48"/>
      <c r="E228" s="16"/>
      <c r="F228" s="16"/>
      <c r="G228" s="16"/>
      <c r="H228" s="48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4.25" customHeight="1" x14ac:dyDescent="0.3">
      <c r="A229" s="16"/>
      <c r="B229" s="16"/>
      <c r="C229" s="16"/>
      <c r="D229" s="48"/>
      <c r="E229" s="16"/>
      <c r="F229" s="16"/>
      <c r="G229" s="16"/>
      <c r="H229" s="48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4.25" customHeight="1" x14ac:dyDescent="0.3">
      <c r="A230" s="16"/>
      <c r="B230" s="16"/>
      <c r="C230" s="16"/>
      <c r="D230" s="48"/>
      <c r="E230" s="16"/>
      <c r="F230" s="16"/>
      <c r="G230" s="16"/>
      <c r="H230" s="48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4.25" customHeight="1" x14ac:dyDescent="0.3">
      <c r="A231" s="16"/>
      <c r="B231" s="16"/>
      <c r="C231" s="16"/>
      <c r="D231" s="48"/>
      <c r="E231" s="16"/>
      <c r="F231" s="16"/>
      <c r="G231" s="16"/>
      <c r="H231" s="48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4.25" customHeight="1" x14ac:dyDescent="0.3">
      <c r="A232" s="16"/>
      <c r="B232" s="16"/>
      <c r="C232" s="16"/>
      <c r="D232" s="48"/>
      <c r="E232" s="16"/>
      <c r="F232" s="16"/>
      <c r="G232" s="16"/>
      <c r="H232" s="48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4.25" customHeight="1" x14ac:dyDescent="0.3">
      <c r="A233" s="16"/>
      <c r="B233" s="16"/>
      <c r="C233" s="16"/>
      <c r="D233" s="48"/>
      <c r="E233" s="16"/>
      <c r="F233" s="16"/>
      <c r="G233" s="16"/>
      <c r="H233" s="48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4.25" customHeight="1" x14ac:dyDescent="0.3">
      <c r="A234" s="16"/>
      <c r="B234" s="16"/>
      <c r="C234" s="16"/>
      <c r="D234" s="48"/>
      <c r="E234" s="16"/>
      <c r="F234" s="16"/>
      <c r="G234" s="16"/>
      <c r="H234" s="48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4.25" customHeight="1" x14ac:dyDescent="0.3">
      <c r="A235" s="16"/>
      <c r="B235" s="16"/>
      <c r="C235" s="16"/>
      <c r="D235" s="48"/>
      <c r="E235" s="16"/>
      <c r="F235" s="16"/>
      <c r="G235" s="16"/>
      <c r="H235" s="48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4.25" customHeight="1" x14ac:dyDescent="0.3">
      <c r="A236" s="16"/>
      <c r="B236" s="16"/>
      <c r="C236" s="16"/>
      <c r="D236" s="48"/>
      <c r="E236" s="16"/>
      <c r="F236" s="16"/>
      <c r="G236" s="16"/>
      <c r="H236" s="48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4.25" customHeight="1" x14ac:dyDescent="0.3">
      <c r="A237" s="16"/>
      <c r="B237" s="16"/>
      <c r="C237" s="16"/>
      <c r="D237" s="48"/>
      <c r="E237" s="16"/>
      <c r="F237" s="16"/>
      <c r="G237" s="16"/>
      <c r="H237" s="48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4.25" customHeight="1" x14ac:dyDescent="0.3">
      <c r="A238" s="16"/>
      <c r="B238" s="16"/>
      <c r="C238" s="16"/>
      <c r="D238" s="48"/>
      <c r="E238" s="16"/>
      <c r="F238" s="16"/>
      <c r="G238" s="16"/>
      <c r="H238" s="48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4.25" customHeight="1" x14ac:dyDescent="0.3">
      <c r="A239" s="16"/>
      <c r="B239" s="16"/>
      <c r="C239" s="16"/>
      <c r="D239" s="48"/>
      <c r="E239" s="16"/>
      <c r="F239" s="16"/>
      <c r="G239" s="16"/>
      <c r="H239" s="48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4.25" customHeight="1" x14ac:dyDescent="0.3">
      <c r="A240" s="16"/>
      <c r="B240" s="16"/>
      <c r="C240" s="16"/>
      <c r="D240" s="48"/>
      <c r="E240" s="16"/>
      <c r="F240" s="16"/>
      <c r="G240" s="16"/>
      <c r="H240" s="48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4.25" customHeight="1" x14ac:dyDescent="0.3">
      <c r="A241" s="16"/>
      <c r="B241" s="16"/>
      <c r="C241" s="16"/>
      <c r="D241" s="48"/>
      <c r="E241" s="16"/>
      <c r="F241" s="16"/>
      <c r="G241" s="16"/>
      <c r="H241" s="48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4.25" customHeight="1" x14ac:dyDescent="0.3">
      <c r="A242" s="16"/>
      <c r="B242" s="16"/>
      <c r="C242" s="16"/>
      <c r="D242" s="48"/>
      <c r="E242" s="16"/>
      <c r="F242" s="16"/>
      <c r="G242" s="16"/>
      <c r="H242" s="48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4.25" customHeight="1" x14ac:dyDescent="0.3">
      <c r="A243" s="16"/>
      <c r="B243" s="16"/>
      <c r="C243" s="16"/>
      <c r="D243" s="48"/>
      <c r="E243" s="16"/>
      <c r="F243" s="16"/>
      <c r="G243" s="16"/>
      <c r="H243" s="48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4.25" customHeight="1" x14ac:dyDescent="0.3">
      <c r="A244" s="16"/>
      <c r="B244" s="16"/>
      <c r="C244" s="16"/>
      <c r="D244" s="48"/>
      <c r="E244" s="16"/>
      <c r="F244" s="16"/>
      <c r="G244" s="16"/>
      <c r="H244" s="48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4.25" customHeight="1" x14ac:dyDescent="0.3">
      <c r="A245" s="16"/>
      <c r="B245" s="16"/>
      <c r="C245" s="16"/>
      <c r="D245" s="48"/>
      <c r="E245" s="16"/>
      <c r="F245" s="16"/>
      <c r="G245" s="16"/>
      <c r="H245" s="48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4.25" customHeight="1" x14ac:dyDescent="0.3">
      <c r="A246" s="16"/>
      <c r="B246" s="16"/>
      <c r="C246" s="16"/>
      <c r="D246" s="48"/>
      <c r="E246" s="16"/>
      <c r="F246" s="16"/>
      <c r="G246" s="16"/>
      <c r="H246" s="48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4.25" customHeight="1" x14ac:dyDescent="0.3">
      <c r="A247" s="16"/>
      <c r="B247" s="16"/>
      <c r="C247" s="16"/>
      <c r="D247" s="48"/>
      <c r="E247" s="16"/>
      <c r="F247" s="16"/>
      <c r="G247" s="16"/>
      <c r="H247" s="48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4.25" customHeight="1" x14ac:dyDescent="0.3">
      <c r="A248" s="16"/>
      <c r="B248" s="16"/>
      <c r="C248" s="16"/>
      <c r="D248" s="48"/>
      <c r="E248" s="16"/>
      <c r="F248" s="16"/>
      <c r="G248" s="16"/>
      <c r="H248" s="48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4.25" customHeight="1" x14ac:dyDescent="0.3">
      <c r="A249" s="16"/>
      <c r="B249" s="16"/>
      <c r="C249" s="16"/>
      <c r="D249" s="48"/>
      <c r="E249" s="16"/>
      <c r="F249" s="16"/>
      <c r="G249" s="16"/>
      <c r="H249" s="48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4.25" customHeight="1" x14ac:dyDescent="0.3">
      <c r="A250" s="16"/>
      <c r="B250" s="16"/>
      <c r="C250" s="16"/>
      <c r="D250" s="48"/>
      <c r="E250" s="16"/>
      <c r="F250" s="16"/>
      <c r="G250" s="16"/>
      <c r="H250" s="48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4.25" customHeight="1" x14ac:dyDescent="0.3">
      <c r="A251" s="16"/>
      <c r="B251" s="16"/>
      <c r="C251" s="16"/>
      <c r="D251" s="48"/>
      <c r="E251" s="16"/>
      <c r="F251" s="16"/>
      <c r="G251" s="16"/>
      <c r="H251" s="48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4.25" customHeight="1" x14ac:dyDescent="0.3">
      <c r="A252" s="16"/>
      <c r="B252" s="16"/>
      <c r="C252" s="16"/>
      <c r="D252" s="48"/>
      <c r="E252" s="16"/>
      <c r="F252" s="16"/>
      <c r="G252" s="16"/>
      <c r="H252" s="48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4.25" customHeight="1" x14ac:dyDescent="0.3">
      <c r="A253" s="16"/>
      <c r="B253" s="16"/>
      <c r="C253" s="16"/>
      <c r="D253" s="48"/>
      <c r="E253" s="16"/>
      <c r="F253" s="16"/>
      <c r="G253" s="16"/>
      <c r="H253" s="48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4.25" customHeight="1" x14ac:dyDescent="0.3">
      <c r="A254" s="16"/>
      <c r="B254" s="16"/>
      <c r="C254" s="16"/>
      <c r="D254" s="48"/>
      <c r="E254" s="16"/>
      <c r="F254" s="16"/>
      <c r="G254" s="16"/>
      <c r="H254" s="48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zoomScale="140" zoomScaleNormal="140" workbookViewId="0">
      <pane ySplit="2" topLeftCell="A19" activePane="bottomLeft" state="frozen"/>
      <selection pane="bottomLeft" activeCell="A12" sqref="A12"/>
    </sheetView>
  </sheetViews>
  <sheetFormatPr defaultColWidth="14.44140625" defaultRowHeight="15" customHeight="1" x14ac:dyDescent="0.3"/>
  <sheetData>
    <row r="1" spans="1:26" ht="15" customHeight="1" x14ac:dyDescent="0.3">
      <c r="A1" s="300" t="s">
        <v>611</v>
      </c>
      <c r="B1" s="302" t="s">
        <v>612</v>
      </c>
      <c r="C1" s="301"/>
      <c r="D1" s="301"/>
      <c r="E1" s="301"/>
      <c r="F1" s="301"/>
      <c r="G1" s="303" t="s">
        <v>613</v>
      </c>
      <c r="H1" s="301"/>
      <c r="I1" s="301"/>
      <c r="J1" s="301"/>
      <c r="K1" s="301"/>
      <c r="L1" s="301"/>
      <c r="M1" s="301"/>
      <c r="N1" s="301"/>
      <c r="O1" s="301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 customHeight="1" x14ac:dyDescent="0.3">
      <c r="A2" s="301"/>
      <c r="B2" s="75" t="s">
        <v>158</v>
      </c>
      <c r="C2" s="75" t="s">
        <v>159</v>
      </c>
      <c r="D2" s="75" t="s">
        <v>160</v>
      </c>
      <c r="E2" s="76" t="s">
        <v>161</v>
      </c>
      <c r="F2" s="75" t="s">
        <v>162</v>
      </c>
      <c r="G2" s="73" t="s">
        <v>163</v>
      </c>
      <c r="H2" s="77" t="s">
        <v>164</v>
      </c>
      <c r="I2" s="73" t="s">
        <v>165</v>
      </c>
      <c r="J2" s="77" t="s">
        <v>166</v>
      </c>
      <c r="K2" s="73" t="s">
        <v>167</v>
      </c>
      <c r="L2" s="77" t="s">
        <v>168</v>
      </c>
      <c r="M2" s="78" t="s">
        <v>169</v>
      </c>
      <c r="N2" s="79" t="s">
        <v>170</v>
      </c>
      <c r="O2" s="78" t="s">
        <v>171</v>
      </c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5" customHeight="1" x14ac:dyDescent="0.3">
      <c r="A3" s="72" t="s">
        <v>614</v>
      </c>
      <c r="B3" s="74"/>
      <c r="C3" s="74"/>
      <c r="D3" s="74"/>
      <c r="E3" s="80"/>
      <c r="F3" s="74"/>
      <c r="G3" s="81"/>
      <c r="H3" s="74"/>
      <c r="I3" s="81"/>
      <c r="J3" s="74"/>
      <c r="K3" s="81"/>
      <c r="L3" s="74"/>
      <c r="M3" s="81"/>
      <c r="N3" s="74"/>
      <c r="O3" s="81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5" customHeight="1" x14ac:dyDescent="0.3">
      <c r="A4" s="72" t="s">
        <v>615</v>
      </c>
      <c r="B4" s="74"/>
      <c r="C4" s="74"/>
      <c r="D4" s="74"/>
      <c r="E4" s="80"/>
      <c r="F4" s="74"/>
      <c r="G4" s="81"/>
      <c r="H4" s="74"/>
      <c r="I4" s="81"/>
      <c r="J4" s="74"/>
      <c r="K4" s="81"/>
      <c r="L4" s="74"/>
      <c r="M4" s="81"/>
      <c r="N4" s="74"/>
      <c r="O4" s="81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5" customHeight="1" x14ac:dyDescent="0.3">
      <c r="A5" s="82" t="s">
        <v>616</v>
      </c>
      <c r="B5" s="83">
        <v>2</v>
      </c>
      <c r="C5" s="83">
        <v>2</v>
      </c>
      <c r="D5" s="83">
        <v>2</v>
      </c>
      <c r="E5" s="84">
        <v>2</v>
      </c>
      <c r="F5" s="83">
        <v>2</v>
      </c>
      <c r="G5" s="85">
        <v>2</v>
      </c>
      <c r="H5" s="86">
        <v>2</v>
      </c>
      <c r="I5" s="85">
        <v>2</v>
      </c>
      <c r="J5" s="86">
        <v>1.5</v>
      </c>
      <c r="K5" s="85">
        <v>1.5</v>
      </c>
      <c r="L5" s="86">
        <v>1.5</v>
      </c>
      <c r="M5" s="85">
        <v>1.5</v>
      </c>
      <c r="N5" s="86">
        <v>1.5</v>
      </c>
      <c r="O5" s="85">
        <v>1.5</v>
      </c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82" t="s">
        <v>617</v>
      </c>
      <c r="B6" s="83"/>
      <c r="C6" s="83"/>
      <c r="D6" s="83"/>
      <c r="E6" s="84"/>
      <c r="F6" s="74"/>
      <c r="G6" s="81"/>
      <c r="H6" s="74"/>
      <c r="I6" s="81"/>
      <c r="J6" s="74"/>
      <c r="K6" s="81"/>
      <c r="L6" s="74"/>
      <c r="M6" s="81"/>
      <c r="N6" s="74"/>
      <c r="O6" s="81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" customHeight="1" x14ac:dyDescent="0.3">
      <c r="A7" s="82" t="s">
        <v>618</v>
      </c>
      <c r="B7" s="83">
        <v>1</v>
      </c>
      <c r="C7" s="83">
        <v>1</v>
      </c>
      <c r="D7" s="83">
        <v>1</v>
      </c>
      <c r="E7" s="84">
        <v>1</v>
      </c>
      <c r="F7" s="83">
        <v>1</v>
      </c>
      <c r="G7" s="85">
        <v>1</v>
      </c>
      <c r="H7" s="86">
        <v>1</v>
      </c>
      <c r="I7" s="85">
        <v>1</v>
      </c>
      <c r="J7" s="86">
        <v>1</v>
      </c>
      <c r="K7" s="85">
        <v>1</v>
      </c>
      <c r="L7" s="86">
        <v>1</v>
      </c>
      <c r="M7" s="85">
        <v>1</v>
      </c>
      <c r="N7" s="86">
        <v>1</v>
      </c>
      <c r="O7" s="85">
        <v>1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" customHeight="1" x14ac:dyDescent="0.3">
      <c r="A8" s="82" t="s">
        <v>619</v>
      </c>
      <c r="B8" s="83">
        <v>3</v>
      </c>
      <c r="C8" s="83">
        <v>3</v>
      </c>
      <c r="D8" s="83">
        <v>3</v>
      </c>
      <c r="E8" s="84">
        <v>3</v>
      </c>
      <c r="F8" s="83">
        <v>3</v>
      </c>
      <c r="G8" s="85">
        <v>3</v>
      </c>
      <c r="H8" s="86">
        <v>3</v>
      </c>
      <c r="I8" s="85">
        <v>3</v>
      </c>
      <c r="J8" s="86">
        <v>2</v>
      </c>
      <c r="K8" s="85">
        <v>2</v>
      </c>
      <c r="L8" s="86">
        <v>2</v>
      </c>
      <c r="M8" s="85">
        <v>2</v>
      </c>
      <c r="N8" s="86">
        <v>2</v>
      </c>
      <c r="O8" s="85">
        <v>2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" customHeight="1" x14ac:dyDescent="0.3">
      <c r="A9" s="82" t="s">
        <v>620</v>
      </c>
      <c r="B9" s="83">
        <v>0</v>
      </c>
      <c r="C9" s="83">
        <v>0</v>
      </c>
      <c r="D9" s="83">
        <v>0</v>
      </c>
      <c r="E9" s="84">
        <v>0</v>
      </c>
      <c r="F9" s="83">
        <v>1</v>
      </c>
      <c r="G9" s="85">
        <v>0</v>
      </c>
      <c r="H9" s="86">
        <v>0</v>
      </c>
      <c r="I9" s="85">
        <v>0</v>
      </c>
      <c r="J9" s="86">
        <v>0</v>
      </c>
      <c r="K9" s="85">
        <v>0</v>
      </c>
      <c r="L9" s="86">
        <v>0</v>
      </c>
      <c r="M9" s="85">
        <v>0</v>
      </c>
      <c r="N9" s="86">
        <v>0</v>
      </c>
      <c r="O9" s="85">
        <v>0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5" customHeight="1" x14ac:dyDescent="0.3">
      <c r="A10" s="82" t="s">
        <v>621</v>
      </c>
      <c r="B10" s="83">
        <v>0</v>
      </c>
      <c r="C10" s="83">
        <v>0</v>
      </c>
      <c r="D10" s="83">
        <v>0</v>
      </c>
      <c r="E10" s="84">
        <v>0</v>
      </c>
      <c r="F10" s="83">
        <v>0</v>
      </c>
      <c r="G10" s="85">
        <v>0</v>
      </c>
      <c r="H10" s="86">
        <v>0</v>
      </c>
      <c r="I10" s="85">
        <v>0</v>
      </c>
      <c r="J10" s="86">
        <v>0</v>
      </c>
      <c r="K10" s="85">
        <v>0</v>
      </c>
      <c r="L10" s="86">
        <v>0</v>
      </c>
      <c r="M10" s="85">
        <v>0</v>
      </c>
      <c r="N10" s="86">
        <v>0</v>
      </c>
      <c r="O10" s="85">
        <v>0</v>
      </c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5" customHeight="1" x14ac:dyDescent="0.3">
      <c r="A11" s="82"/>
      <c r="B11" s="74"/>
      <c r="C11" s="74"/>
      <c r="D11" s="74"/>
      <c r="E11" s="80"/>
      <c r="F11" s="74"/>
      <c r="G11" s="81"/>
      <c r="H11" s="74"/>
      <c r="I11" s="81"/>
      <c r="J11" s="74"/>
      <c r="K11" s="81"/>
      <c r="L11" s="74"/>
      <c r="M11" s="81"/>
      <c r="N11" s="74"/>
      <c r="O11" s="81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5" customHeight="1" x14ac:dyDescent="0.3">
      <c r="A12" s="72" t="s">
        <v>622</v>
      </c>
      <c r="B12" s="74"/>
      <c r="C12" s="74"/>
      <c r="D12" s="74"/>
      <c r="E12" s="80"/>
      <c r="F12" s="74"/>
      <c r="G12" s="81"/>
      <c r="H12" s="74"/>
      <c r="I12" s="81"/>
      <c r="J12" s="74"/>
      <c r="K12" s="81"/>
      <c r="L12" s="74"/>
      <c r="M12" s="81"/>
      <c r="N12" s="74"/>
      <c r="O12" s="81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5" customHeight="1" x14ac:dyDescent="0.3">
      <c r="A13" s="72" t="s">
        <v>623</v>
      </c>
      <c r="B13" s="74"/>
      <c r="C13" s="74"/>
      <c r="D13" s="74"/>
      <c r="E13" s="80"/>
      <c r="F13" s="74"/>
      <c r="G13" s="81"/>
      <c r="H13" s="74"/>
      <c r="I13" s="81"/>
      <c r="J13" s="74"/>
      <c r="K13" s="81"/>
      <c r="L13" s="74"/>
      <c r="M13" s="81"/>
      <c r="N13" s="74"/>
      <c r="O13" s="81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" customHeight="1" x14ac:dyDescent="0.3">
      <c r="A14" s="82" t="s">
        <v>616</v>
      </c>
      <c r="B14" s="83">
        <v>9</v>
      </c>
      <c r="C14" s="83">
        <v>9</v>
      </c>
      <c r="D14" s="83">
        <v>9</v>
      </c>
      <c r="E14" s="84">
        <v>9</v>
      </c>
      <c r="F14" s="83">
        <v>9</v>
      </c>
      <c r="G14" s="87">
        <v>9</v>
      </c>
      <c r="H14" s="83">
        <v>9</v>
      </c>
      <c r="I14" s="87">
        <v>9</v>
      </c>
      <c r="J14" s="83">
        <v>9</v>
      </c>
      <c r="K14" s="87">
        <v>9</v>
      </c>
      <c r="L14" s="83">
        <v>9</v>
      </c>
      <c r="M14" s="87">
        <v>9</v>
      </c>
      <c r="N14" s="83">
        <v>9</v>
      </c>
      <c r="O14" s="87">
        <v>9</v>
      </c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5" customHeight="1" x14ac:dyDescent="0.3">
      <c r="A15" s="82" t="s">
        <v>617</v>
      </c>
      <c r="B15" s="83">
        <v>9</v>
      </c>
      <c r="C15" s="83">
        <v>9</v>
      </c>
      <c r="D15" s="83">
        <v>9</v>
      </c>
      <c r="E15" s="84">
        <v>9</v>
      </c>
      <c r="F15" s="83">
        <v>9</v>
      </c>
      <c r="G15" s="87">
        <v>9</v>
      </c>
      <c r="H15" s="83">
        <v>9</v>
      </c>
      <c r="I15" s="87">
        <v>9</v>
      </c>
      <c r="J15" s="83">
        <v>9</v>
      </c>
      <c r="K15" s="87">
        <v>9</v>
      </c>
      <c r="L15" s="83">
        <v>9</v>
      </c>
      <c r="M15" s="87">
        <v>9</v>
      </c>
      <c r="N15" s="83">
        <v>9</v>
      </c>
      <c r="O15" s="87">
        <v>9</v>
      </c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5" customHeight="1" x14ac:dyDescent="0.3">
      <c r="A16" s="82" t="s">
        <v>621</v>
      </c>
      <c r="B16" s="83">
        <v>8</v>
      </c>
      <c r="C16" s="83">
        <v>8</v>
      </c>
      <c r="D16" s="83">
        <v>8</v>
      </c>
      <c r="E16" s="84">
        <v>8</v>
      </c>
      <c r="F16" s="83">
        <v>8</v>
      </c>
      <c r="G16" s="87">
        <v>8</v>
      </c>
      <c r="H16" s="83">
        <v>8</v>
      </c>
      <c r="I16" s="87">
        <v>8</v>
      </c>
      <c r="J16" s="83">
        <v>8</v>
      </c>
      <c r="K16" s="87">
        <v>8</v>
      </c>
      <c r="L16" s="83">
        <v>9</v>
      </c>
      <c r="M16" s="87">
        <v>9</v>
      </c>
      <c r="N16" s="83">
        <v>9</v>
      </c>
      <c r="O16" s="87">
        <v>9</v>
      </c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5" customHeight="1" x14ac:dyDescent="0.3">
      <c r="A17" s="82"/>
      <c r="B17" s="74"/>
      <c r="C17" s="74"/>
      <c r="D17" s="74"/>
      <c r="E17" s="80"/>
      <c r="F17" s="74"/>
      <c r="G17" s="81"/>
      <c r="H17" s="74"/>
      <c r="I17" s="81"/>
      <c r="J17" s="74"/>
      <c r="K17" s="81"/>
      <c r="L17" s="74"/>
      <c r="M17" s="81"/>
      <c r="N17" s="74"/>
      <c r="O17" s="81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" customHeight="1" x14ac:dyDescent="0.3">
      <c r="A18" s="72" t="s">
        <v>624</v>
      </c>
      <c r="B18" s="74"/>
      <c r="C18" s="74"/>
      <c r="D18" s="74"/>
      <c r="E18" s="80"/>
      <c r="F18" s="74"/>
      <c r="G18" s="81"/>
      <c r="H18" s="74"/>
      <c r="I18" s="81"/>
      <c r="J18" s="74"/>
      <c r="K18" s="81"/>
      <c r="L18" s="74"/>
      <c r="M18" s="81"/>
      <c r="N18" s="74"/>
      <c r="O18" s="81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 customHeight="1" x14ac:dyDescent="0.3">
      <c r="A19" s="72" t="s">
        <v>625</v>
      </c>
      <c r="B19" s="74"/>
      <c r="C19" s="74"/>
      <c r="D19" s="74"/>
      <c r="E19" s="80"/>
      <c r="F19" s="74"/>
      <c r="G19" s="81"/>
      <c r="H19" s="74"/>
      <c r="I19" s="81"/>
      <c r="J19" s="74"/>
      <c r="K19" s="81"/>
      <c r="L19" s="74"/>
      <c r="M19" s="81"/>
      <c r="N19" s="74"/>
      <c r="O19" s="81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 customHeight="1" x14ac:dyDescent="0.3">
      <c r="A20" s="82" t="s">
        <v>626</v>
      </c>
      <c r="B20" s="83">
        <v>100</v>
      </c>
      <c r="C20" s="83">
        <v>100</v>
      </c>
      <c r="D20" s="83">
        <v>100</v>
      </c>
      <c r="E20" s="84">
        <v>100</v>
      </c>
      <c r="F20" s="83">
        <v>100</v>
      </c>
      <c r="G20" s="87">
        <v>100</v>
      </c>
      <c r="H20" s="83">
        <v>100</v>
      </c>
      <c r="I20" s="87">
        <v>100</v>
      </c>
      <c r="J20" s="83">
        <v>100</v>
      </c>
      <c r="K20" s="87">
        <v>100</v>
      </c>
      <c r="L20" s="83">
        <v>100</v>
      </c>
      <c r="M20" s="87">
        <v>100</v>
      </c>
      <c r="N20" s="83">
        <v>100</v>
      </c>
      <c r="O20" s="87">
        <v>100</v>
      </c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 customHeight="1" x14ac:dyDescent="0.3">
      <c r="A21" s="82" t="s">
        <v>617</v>
      </c>
      <c r="B21" s="83">
        <v>100</v>
      </c>
      <c r="C21" s="83">
        <v>100</v>
      </c>
      <c r="D21" s="83">
        <v>100</v>
      </c>
      <c r="E21" s="84">
        <v>100</v>
      </c>
      <c r="F21" s="83">
        <v>100</v>
      </c>
      <c r="G21" s="87">
        <v>100</v>
      </c>
      <c r="H21" s="83">
        <v>100</v>
      </c>
      <c r="I21" s="87">
        <v>100</v>
      </c>
      <c r="J21" s="83">
        <v>100</v>
      </c>
      <c r="K21" s="87">
        <v>100</v>
      </c>
      <c r="L21" s="83">
        <v>100</v>
      </c>
      <c r="M21" s="87">
        <v>100</v>
      </c>
      <c r="N21" s="83">
        <v>100</v>
      </c>
      <c r="O21" s="87">
        <v>100</v>
      </c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 customHeight="1" x14ac:dyDescent="0.3">
      <c r="A22" s="82" t="s">
        <v>621</v>
      </c>
      <c r="B22" s="83">
        <v>100</v>
      </c>
      <c r="C22" s="83">
        <v>100</v>
      </c>
      <c r="D22" s="83">
        <v>100</v>
      </c>
      <c r="E22" s="84">
        <v>100</v>
      </c>
      <c r="F22" s="83">
        <v>100</v>
      </c>
      <c r="G22" s="87">
        <v>100</v>
      </c>
      <c r="H22" s="83">
        <v>100</v>
      </c>
      <c r="I22" s="87">
        <v>100</v>
      </c>
      <c r="J22" s="83">
        <v>100</v>
      </c>
      <c r="K22" s="87">
        <v>100</v>
      </c>
      <c r="L22" s="83">
        <v>100</v>
      </c>
      <c r="M22" s="87">
        <v>100</v>
      </c>
      <c r="N22" s="83">
        <v>100</v>
      </c>
      <c r="O22" s="87">
        <v>100</v>
      </c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 customHeight="1" x14ac:dyDescent="0.3">
      <c r="A23" s="74"/>
      <c r="B23" s="74"/>
      <c r="C23" s="74"/>
      <c r="D23" s="74"/>
      <c r="E23" s="80"/>
      <c r="F23" s="74"/>
      <c r="G23" s="81"/>
      <c r="H23" s="74"/>
      <c r="I23" s="81"/>
      <c r="J23" s="74"/>
      <c r="K23" s="81"/>
      <c r="L23" s="74"/>
      <c r="M23" s="81"/>
      <c r="N23" s="74"/>
      <c r="O23" s="81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 customHeight="1" x14ac:dyDescent="0.3">
      <c r="A24" s="72" t="s">
        <v>627</v>
      </c>
      <c r="B24" s="74"/>
      <c r="C24" s="74"/>
      <c r="D24" s="74"/>
      <c r="E24" s="80"/>
      <c r="F24" s="74"/>
      <c r="G24" s="81"/>
      <c r="H24" s="74"/>
      <c r="I24" s="81"/>
      <c r="J24" s="74"/>
      <c r="K24" s="81"/>
      <c r="L24" s="74"/>
      <c r="M24" s="81"/>
      <c r="N24" s="74"/>
      <c r="O24" s="81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 customHeight="1" x14ac:dyDescent="0.3">
      <c r="A25" s="72" t="s">
        <v>628</v>
      </c>
      <c r="B25" s="74"/>
      <c r="C25" s="74"/>
      <c r="D25" s="74"/>
      <c r="E25" s="80"/>
      <c r="F25" s="74"/>
      <c r="G25" s="81"/>
      <c r="H25" s="74"/>
      <c r="I25" s="81"/>
      <c r="J25" s="74"/>
      <c r="K25" s="81"/>
      <c r="L25" s="74"/>
      <c r="M25" s="81"/>
      <c r="N25" s="74"/>
      <c r="O25" s="81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 customHeight="1" x14ac:dyDescent="0.3">
      <c r="A26" s="82" t="s">
        <v>629</v>
      </c>
      <c r="B26" s="74"/>
      <c r="C26" s="74"/>
      <c r="D26" s="74"/>
      <c r="E26" s="80"/>
      <c r="F26" s="74"/>
      <c r="G26" s="81"/>
      <c r="H26" s="74"/>
      <c r="I26" s="81"/>
      <c r="J26" s="74"/>
      <c r="K26" s="81"/>
      <c r="L26" s="74"/>
      <c r="M26" s="81"/>
      <c r="N26" s="74"/>
      <c r="O26" s="81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 customHeight="1" x14ac:dyDescent="0.3">
      <c r="A27" s="82" t="s">
        <v>630</v>
      </c>
      <c r="B27" s="83" t="s">
        <v>631</v>
      </c>
      <c r="C27" s="83" t="s">
        <v>631</v>
      </c>
      <c r="D27" s="83" t="s">
        <v>631</v>
      </c>
      <c r="E27" s="80"/>
      <c r="F27" s="74"/>
      <c r="G27" s="87" t="s">
        <v>631</v>
      </c>
      <c r="H27" s="83" t="s">
        <v>631</v>
      </c>
      <c r="I27" s="85" t="s">
        <v>632</v>
      </c>
      <c r="J27" s="86" t="s">
        <v>632</v>
      </c>
      <c r="K27" s="85" t="s">
        <v>632</v>
      </c>
      <c r="L27" s="86" t="s">
        <v>632</v>
      </c>
      <c r="M27" s="85" t="s">
        <v>632</v>
      </c>
      <c r="N27" s="86" t="s">
        <v>632</v>
      </c>
      <c r="O27" s="85" t="s">
        <v>632</v>
      </c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4.4" x14ac:dyDescent="0.3">
      <c r="A28" s="82" t="s">
        <v>617</v>
      </c>
      <c r="B28" s="74"/>
      <c r="C28" s="74"/>
      <c r="D28" s="74"/>
      <c r="E28" s="80"/>
      <c r="F28" s="74"/>
      <c r="G28" s="81"/>
      <c r="H28" s="74"/>
      <c r="I28" s="81"/>
      <c r="J28" s="74"/>
      <c r="K28" s="81"/>
      <c r="L28" s="74"/>
      <c r="M28" s="81"/>
      <c r="N28" s="74"/>
      <c r="O28" s="81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4.4" x14ac:dyDescent="0.3">
      <c r="A29" s="82" t="s">
        <v>618</v>
      </c>
      <c r="B29" s="83" t="s">
        <v>633</v>
      </c>
      <c r="C29" s="83" t="s">
        <v>633</v>
      </c>
      <c r="D29" s="83" t="s">
        <v>633</v>
      </c>
      <c r="E29" s="84" t="s">
        <v>633</v>
      </c>
      <c r="F29" s="74"/>
      <c r="G29" s="87" t="s">
        <v>632</v>
      </c>
      <c r="H29" s="83" t="s">
        <v>632</v>
      </c>
      <c r="I29" s="87" t="s">
        <v>632</v>
      </c>
      <c r="J29" s="83" t="s">
        <v>632</v>
      </c>
      <c r="K29" s="87" t="s">
        <v>632</v>
      </c>
      <c r="L29" s="83" t="s">
        <v>632</v>
      </c>
      <c r="M29" s="87" t="s">
        <v>632</v>
      </c>
      <c r="N29" s="83" t="s">
        <v>632</v>
      </c>
      <c r="O29" s="87" t="s">
        <v>632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4.4" x14ac:dyDescent="0.3">
      <c r="A30" s="82" t="s">
        <v>619</v>
      </c>
      <c r="B30" s="83" t="s">
        <v>633</v>
      </c>
      <c r="C30" s="83" t="s">
        <v>633</v>
      </c>
      <c r="D30" s="83" t="s">
        <v>633</v>
      </c>
      <c r="E30" s="84" t="s">
        <v>633</v>
      </c>
      <c r="F30" s="74"/>
      <c r="G30" s="87" t="s">
        <v>632</v>
      </c>
      <c r="H30" s="83" t="s">
        <v>632</v>
      </c>
      <c r="I30" s="87" t="s">
        <v>632</v>
      </c>
      <c r="J30" s="83" t="s">
        <v>632</v>
      </c>
      <c r="K30" s="87" t="s">
        <v>632</v>
      </c>
      <c r="L30" s="83" t="s">
        <v>632</v>
      </c>
      <c r="M30" s="87" t="s">
        <v>632</v>
      </c>
      <c r="N30" s="83" t="s">
        <v>632</v>
      </c>
      <c r="O30" s="87" t="s">
        <v>632</v>
      </c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4.4" x14ac:dyDescent="0.3">
      <c r="A31" s="82" t="s">
        <v>620</v>
      </c>
      <c r="B31" s="83" t="s">
        <v>634</v>
      </c>
      <c r="C31" s="83" t="s">
        <v>634</v>
      </c>
      <c r="D31" s="83" t="s">
        <v>634</v>
      </c>
      <c r="E31" s="80"/>
      <c r="F31" s="74"/>
      <c r="G31" s="87" t="s">
        <v>632</v>
      </c>
      <c r="H31" s="83" t="s">
        <v>632</v>
      </c>
      <c r="I31" s="87" t="s">
        <v>632</v>
      </c>
      <c r="J31" s="83" t="s">
        <v>632</v>
      </c>
      <c r="K31" s="87" t="s">
        <v>632</v>
      </c>
      <c r="L31" s="83" t="s">
        <v>632</v>
      </c>
      <c r="M31" s="87" t="s">
        <v>632</v>
      </c>
      <c r="N31" s="83" t="s">
        <v>632</v>
      </c>
      <c r="O31" s="87" t="s">
        <v>632</v>
      </c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4.4" x14ac:dyDescent="0.3">
      <c r="A32" s="82" t="s">
        <v>621</v>
      </c>
      <c r="B32" s="83" t="s">
        <v>635</v>
      </c>
      <c r="C32" s="83" t="s">
        <v>635</v>
      </c>
      <c r="D32" s="83" t="s">
        <v>635</v>
      </c>
      <c r="E32" s="84" t="s">
        <v>635</v>
      </c>
      <c r="F32" s="74"/>
      <c r="G32" s="87" t="s">
        <v>635</v>
      </c>
      <c r="H32" s="83" t="s">
        <v>635</v>
      </c>
      <c r="I32" s="87" t="s">
        <v>635</v>
      </c>
      <c r="J32" s="83" t="s">
        <v>635</v>
      </c>
      <c r="K32" s="87" t="s">
        <v>635</v>
      </c>
      <c r="L32" s="83" t="s">
        <v>635</v>
      </c>
      <c r="M32" s="87" t="s">
        <v>635</v>
      </c>
      <c r="N32" s="83" t="s">
        <v>635</v>
      </c>
      <c r="O32" s="87" t="s">
        <v>635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4.4" x14ac:dyDescent="0.3">
      <c r="A33" s="82"/>
      <c r="B33" s="74"/>
      <c r="C33" s="74"/>
      <c r="D33" s="74"/>
      <c r="E33" s="80"/>
      <c r="F33" s="74"/>
      <c r="G33" s="81"/>
      <c r="H33" s="74"/>
      <c r="I33" s="81"/>
      <c r="J33" s="74"/>
      <c r="K33" s="81"/>
      <c r="L33" s="74"/>
      <c r="M33" s="81"/>
      <c r="N33" s="74"/>
      <c r="O33" s="8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57.6" x14ac:dyDescent="0.3">
      <c r="A34" s="72" t="s">
        <v>636</v>
      </c>
      <c r="B34" s="74"/>
      <c r="C34" s="74"/>
      <c r="D34" s="74"/>
      <c r="E34" s="80"/>
      <c r="F34" s="74"/>
      <c r="G34" s="81"/>
      <c r="H34" s="74"/>
      <c r="I34" s="81"/>
      <c r="J34" s="74"/>
      <c r="K34" s="81"/>
      <c r="L34" s="74"/>
      <c r="M34" s="81"/>
      <c r="N34" s="74"/>
      <c r="O34" s="81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28.8" x14ac:dyDescent="0.3">
      <c r="A35" s="72" t="s">
        <v>637</v>
      </c>
      <c r="B35" s="74"/>
      <c r="C35" s="74"/>
      <c r="D35" s="74"/>
      <c r="E35" s="80"/>
      <c r="F35" s="74"/>
      <c r="G35" s="81"/>
      <c r="H35" s="74"/>
      <c r="I35" s="81"/>
      <c r="J35" s="74"/>
      <c r="K35" s="81"/>
      <c r="L35" s="74"/>
      <c r="M35" s="81"/>
      <c r="N35" s="74"/>
      <c r="O35" s="81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28.8" x14ac:dyDescent="0.3">
      <c r="A36" s="82" t="s">
        <v>638</v>
      </c>
      <c r="B36" s="83">
        <v>0</v>
      </c>
      <c r="C36" s="83">
        <v>0</v>
      </c>
      <c r="D36" s="83">
        <v>0</v>
      </c>
      <c r="E36" s="84">
        <v>100</v>
      </c>
      <c r="F36" s="83">
        <v>100</v>
      </c>
      <c r="G36" s="87">
        <v>100</v>
      </c>
      <c r="H36" s="83">
        <v>100</v>
      </c>
      <c r="I36" s="87">
        <v>100</v>
      </c>
      <c r="J36" s="83">
        <v>100</v>
      </c>
      <c r="K36" s="87">
        <v>100</v>
      </c>
      <c r="L36" s="83">
        <v>100</v>
      </c>
      <c r="M36" s="87">
        <v>100</v>
      </c>
      <c r="N36" s="83">
        <v>100</v>
      </c>
      <c r="O36" s="87">
        <v>100</v>
      </c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4.4" x14ac:dyDescent="0.3">
      <c r="A37" s="82" t="s">
        <v>617</v>
      </c>
      <c r="B37" s="83">
        <v>0</v>
      </c>
      <c r="C37" s="83">
        <v>0</v>
      </c>
      <c r="D37" s="83">
        <v>0</v>
      </c>
      <c r="E37" s="84">
        <v>100</v>
      </c>
      <c r="F37" s="83">
        <v>100</v>
      </c>
      <c r="G37" s="87">
        <v>100</v>
      </c>
      <c r="H37" s="83">
        <v>100</v>
      </c>
      <c r="I37" s="87">
        <v>100</v>
      </c>
      <c r="J37" s="83">
        <v>100</v>
      </c>
      <c r="K37" s="87">
        <v>100</v>
      </c>
      <c r="L37" s="83">
        <v>100</v>
      </c>
      <c r="M37" s="87">
        <v>100</v>
      </c>
      <c r="N37" s="83">
        <v>100</v>
      </c>
      <c r="O37" s="87">
        <v>100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4.4" x14ac:dyDescent="0.3">
      <c r="A38" s="82" t="s">
        <v>621</v>
      </c>
      <c r="B38" s="83">
        <v>0</v>
      </c>
      <c r="C38" s="83">
        <v>0</v>
      </c>
      <c r="D38" s="83">
        <v>0</v>
      </c>
      <c r="E38" s="84">
        <v>100</v>
      </c>
      <c r="F38" s="83">
        <v>100</v>
      </c>
      <c r="G38" s="87">
        <v>100</v>
      </c>
      <c r="H38" s="83">
        <v>100</v>
      </c>
      <c r="I38" s="87">
        <v>100</v>
      </c>
      <c r="J38" s="83">
        <v>100</v>
      </c>
      <c r="K38" s="87">
        <v>100</v>
      </c>
      <c r="L38" s="83">
        <v>100</v>
      </c>
      <c r="M38" s="87">
        <v>100</v>
      </c>
      <c r="N38" s="83">
        <v>100</v>
      </c>
      <c r="O38" s="87">
        <v>100</v>
      </c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4.4" x14ac:dyDescent="0.3">
      <c r="A39" s="82"/>
      <c r="B39" s="74"/>
      <c r="C39" s="74"/>
      <c r="D39" s="74"/>
      <c r="E39" s="80"/>
      <c r="F39" s="74"/>
      <c r="G39" s="81"/>
      <c r="H39" s="74"/>
      <c r="I39" s="81"/>
      <c r="J39" s="74"/>
      <c r="K39" s="81"/>
      <c r="L39" s="74"/>
      <c r="M39" s="81"/>
      <c r="N39" s="74"/>
      <c r="O39" s="81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28.8" x14ac:dyDescent="0.3">
      <c r="A40" s="72" t="s">
        <v>639</v>
      </c>
      <c r="B40" s="74"/>
      <c r="C40" s="74"/>
      <c r="D40" s="74"/>
      <c r="E40" s="80"/>
      <c r="F40" s="74"/>
      <c r="G40" s="81"/>
      <c r="H40" s="74"/>
      <c r="I40" s="81"/>
      <c r="J40" s="74"/>
      <c r="K40" s="81"/>
      <c r="L40" s="74"/>
      <c r="M40" s="81"/>
      <c r="N40" s="74"/>
      <c r="O40" s="81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28.8" x14ac:dyDescent="0.3">
      <c r="A41" s="72" t="s">
        <v>640</v>
      </c>
      <c r="B41" s="74"/>
      <c r="C41" s="74"/>
      <c r="D41" s="74"/>
      <c r="E41" s="80"/>
      <c r="F41" s="74"/>
      <c r="G41" s="81"/>
      <c r="H41" s="74"/>
      <c r="I41" s="81"/>
      <c r="J41" s="74"/>
      <c r="K41" s="81"/>
      <c r="L41" s="74"/>
      <c r="M41" s="81"/>
      <c r="N41" s="74"/>
      <c r="O41" s="8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00.8" x14ac:dyDescent="0.3">
      <c r="A42" s="82" t="s">
        <v>626</v>
      </c>
      <c r="B42" s="83">
        <v>0</v>
      </c>
      <c r="C42" s="83">
        <v>0</v>
      </c>
      <c r="D42" s="83">
        <v>0</v>
      </c>
      <c r="E42" s="80"/>
      <c r="F42" s="74"/>
      <c r="G42" s="87" t="s">
        <v>641</v>
      </c>
      <c r="H42" s="83" t="s">
        <v>641</v>
      </c>
      <c r="I42" s="87" t="s">
        <v>641</v>
      </c>
      <c r="J42" s="83" t="s">
        <v>641</v>
      </c>
      <c r="K42" s="87" t="s">
        <v>641</v>
      </c>
      <c r="L42" s="83" t="s">
        <v>641</v>
      </c>
      <c r="M42" s="87" t="s">
        <v>641</v>
      </c>
      <c r="N42" s="83" t="s">
        <v>641</v>
      </c>
      <c r="O42" s="87" t="s">
        <v>642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00.8" x14ac:dyDescent="0.3">
      <c r="A43" s="82" t="s">
        <v>617</v>
      </c>
      <c r="B43" s="83">
        <v>0</v>
      </c>
      <c r="C43" s="83">
        <v>0</v>
      </c>
      <c r="D43" s="83">
        <v>0</v>
      </c>
      <c r="E43" s="80"/>
      <c r="F43" s="83"/>
      <c r="G43" s="87" t="s">
        <v>643</v>
      </c>
      <c r="H43" s="83" t="s">
        <v>643</v>
      </c>
      <c r="I43" s="87" t="s">
        <v>643</v>
      </c>
      <c r="J43" s="83" t="s">
        <v>643</v>
      </c>
      <c r="K43" s="87" t="s">
        <v>643</v>
      </c>
      <c r="L43" s="83" t="s">
        <v>643</v>
      </c>
      <c r="M43" s="87" t="s">
        <v>643</v>
      </c>
      <c r="N43" s="83" t="s">
        <v>643</v>
      </c>
      <c r="O43" s="87" t="s">
        <v>644</v>
      </c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57.6" x14ac:dyDescent="0.3">
      <c r="A44" s="82" t="s">
        <v>621</v>
      </c>
      <c r="B44" s="83">
        <v>0</v>
      </c>
      <c r="C44" s="83">
        <v>0</v>
      </c>
      <c r="D44" s="83">
        <v>0</v>
      </c>
      <c r="E44" s="80"/>
      <c r="F44" s="74"/>
      <c r="G44" s="87" t="s">
        <v>645</v>
      </c>
      <c r="H44" s="83" t="s">
        <v>645</v>
      </c>
      <c r="I44" s="87" t="s">
        <v>645</v>
      </c>
      <c r="J44" s="83" t="s">
        <v>645</v>
      </c>
      <c r="K44" s="87" t="s">
        <v>645</v>
      </c>
      <c r="L44" s="83" t="s">
        <v>645</v>
      </c>
      <c r="M44" s="87" t="s">
        <v>645</v>
      </c>
      <c r="N44" s="83" t="s">
        <v>645</v>
      </c>
      <c r="O44" s="87" t="s">
        <v>646</v>
      </c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4.4" x14ac:dyDescent="0.3">
      <c r="A45" s="82"/>
      <c r="B45" s="74"/>
      <c r="C45" s="74"/>
      <c r="D45" s="74"/>
      <c r="E45" s="80"/>
      <c r="F45" s="74"/>
      <c r="G45" s="81"/>
      <c r="H45" s="74"/>
      <c r="I45" s="81"/>
      <c r="J45" s="74"/>
      <c r="K45" s="81"/>
      <c r="L45" s="74"/>
      <c r="M45" s="81"/>
      <c r="N45" s="74"/>
      <c r="O45" s="81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57.6" x14ac:dyDescent="0.3">
      <c r="A46" s="72" t="s">
        <v>647</v>
      </c>
      <c r="B46" s="74"/>
      <c r="C46" s="74"/>
      <c r="D46" s="74"/>
      <c r="E46" s="80"/>
      <c r="F46" s="74"/>
      <c r="G46" s="81"/>
      <c r="H46" s="74"/>
      <c r="I46" s="81"/>
      <c r="J46" s="74"/>
      <c r="K46" s="81"/>
      <c r="L46" s="74"/>
      <c r="M46" s="81"/>
      <c r="N46" s="74"/>
      <c r="O46" s="81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4.4" x14ac:dyDescent="0.3">
      <c r="A47" s="72" t="s">
        <v>648</v>
      </c>
      <c r="B47" s="74"/>
      <c r="C47" s="74"/>
      <c r="D47" s="74"/>
      <c r="E47" s="80"/>
      <c r="F47" s="74"/>
      <c r="G47" s="81"/>
      <c r="H47" s="74"/>
      <c r="I47" s="81"/>
      <c r="J47" s="74"/>
      <c r="K47" s="81"/>
      <c r="L47" s="74"/>
      <c r="M47" s="81"/>
      <c r="N47" s="74"/>
      <c r="O47" s="81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28.8" x14ac:dyDescent="0.3">
      <c r="A48" s="72" t="s">
        <v>615</v>
      </c>
      <c r="B48" s="74"/>
      <c r="C48" s="74"/>
      <c r="D48" s="74"/>
      <c r="E48" s="80"/>
      <c r="F48" s="74"/>
      <c r="G48" s="81"/>
      <c r="H48" s="74"/>
      <c r="I48" s="81"/>
      <c r="J48" s="74"/>
      <c r="K48" s="81"/>
      <c r="L48" s="74"/>
      <c r="M48" s="81"/>
      <c r="N48" s="74"/>
      <c r="O48" s="81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28.8" x14ac:dyDescent="0.3">
      <c r="A49" s="82" t="s">
        <v>616</v>
      </c>
      <c r="B49" s="83" t="s">
        <v>649</v>
      </c>
      <c r="C49" s="83" t="s">
        <v>650</v>
      </c>
      <c r="D49" s="83" t="s">
        <v>651</v>
      </c>
      <c r="E49" s="84" t="s">
        <v>652</v>
      </c>
      <c r="F49" s="83" t="s">
        <v>653</v>
      </c>
      <c r="G49" s="85" t="s">
        <v>654</v>
      </c>
      <c r="H49" s="86" t="s">
        <v>654</v>
      </c>
      <c r="I49" s="85" t="s">
        <v>654</v>
      </c>
      <c r="J49" s="86" t="s">
        <v>654</v>
      </c>
      <c r="K49" s="85" t="s">
        <v>654</v>
      </c>
      <c r="L49" s="86" t="s">
        <v>654</v>
      </c>
      <c r="M49" s="85" t="s">
        <v>654</v>
      </c>
      <c r="N49" s="86" t="s">
        <v>654</v>
      </c>
      <c r="O49" s="85" t="s">
        <v>655</v>
      </c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4.4" x14ac:dyDescent="0.3">
      <c r="A50" s="82" t="s">
        <v>617</v>
      </c>
      <c r="B50" s="83" t="s">
        <v>656</v>
      </c>
      <c r="C50" s="83" t="s">
        <v>657</v>
      </c>
      <c r="D50" s="83" t="s">
        <v>654</v>
      </c>
      <c r="E50" s="84" t="s">
        <v>655</v>
      </c>
      <c r="F50" s="83" t="s">
        <v>658</v>
      </c>
      <c r="G50" s="87" t="s">
        <v>658</v>
      </c>
      <c r="H50" s="83" t="s">
        <v>658</v>
      </c>
      <c r="I50" s="87" t="s">
        <v>658</v>
      </c>
      <c r="J50" s="83" t="s">
        <v>658</v>
      </c>
      <c r="K50" s="87" t="s">
        <v>658</v>
      </c>
      <c r="L50" s="83" t="s">
        <v>658</v>
      </c>
      <c r="M50" s="87" t="s">
        <v>658</v>
      </c>
      <c r="N50" s="83" t="s">
        <v>658</v>
      </c>
      <c r="O50" s="87" t="s">
        <v>659</v>
      </c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4.4" x14ac:dyDescent="0.3">
      <c r="A51" s="82" t="s">
        <v>621</v>
      </c>
      <c r="B51" s="83" t="s">
        <v>660</v>
      </c>
      <c r="C51" s="83" t="s">
        <v>661</v>
      </c>
      <c r="D51" s="83" t="s">
        <v>662</v>
      </c>
      <c r="E51" s="84" t="s">
        <v>663</v>
      </c>
      <c r="F51" s="83" t="s">
        <v>664</v>
      </c>
      <c r="G51" s="87" t="s">
        <v>664</v>
      </c>
      <c r="H51" s="83" t="s">
        <v>664</v>
      </c>
      <c r="I51" s="87" t="s">
        <v>664</v>
      </c>
      <c r="J51" s="83" t="s">
        <v>664</v>
      </c>
      <c r="K51" s="87" t="s">
        <v>664</v>
      </c>
      <c r="L51" s="83" t="s">
        <v>664</v>
      </c>
      <c r="M51" s="87" t="s">
        <v>664</v>
      </c>
      <c r="N51" s="83" t="s">
        <v>664</v>
      </c>
      <c r="O51" s="87" t="s">
        <v>664</v>
      </c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4.4" x14ac:dyDescent="0.3">
      <c r="A52" s="74"/>
      <c r="B52" s="74"/>
      <c r="C52" s="74"/>
      <c r="D52" s="74"/>
      <c r="E52" s="80"/>
      <c r="F52" s="74"/>
      <c r="G52" s="81"/>
      <c r="H52" s="74"/>
      <c r="I52" s="81"/>
      <c r="J52" s="74"/>
      <c r="K52" s="81"/>
      <c r="L52" s="74"/>
      <c r="M52" s="81"/>
      <c r="N52" s="74"/>
      <c r="O52" s="81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43.2" x14ac:dyDescent="0.3">
      <c r="A53" s="72" t="s">
        <v>665</v>
      </c>
      <c r="B53" s="74"/>
      <c r="C53" s="74"/>
      <c r="D53" s="74"/>
      <c r="E53" s="80"/>
      <c r="F53" s="74"/>
      <c r="G53" s="81"/>
      <c r="H53" s="74"/>
      <c r="I53" s="81"/>
      <c r="J53" s="74"/>
      <c r="K53" s="81"/>
      <c r="L53" s="74"/>
      <c r="M53" s="81"/>
      <c r="N53" s="74"/>
      <c r="O53" s="81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28.8" x14ac:dyDescent="0.3">
      <c r="A54" s="72" t="s">
        <v>623</v>
      </c>
      <c r="B54" s="74"/>
      <c r="C54" s="74"/>
      <c r="D54" s="74"/>
      <c r="E54" s="80"/>
      <c r="F54" s="74"/>
      <c r="G54" s="81"/>
      <c r="H54" s="74"/>
      <c r="I54" s="81"/>
      <c r="J54" s="74"/>
      <c r="K54" s="81"/>
      <c r="L54" s="74"/>
      <c r="M54" s="81"/>
      <c r="N54" s="74"/>
      <c r="O54" s="81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28.8" x14ac:dyDescent="0.3">
      <c r="A55" s="82" t="s">
        <v>616</v>
      </c>
      <c r="B55" s="83">
        <v>65</v>
      </c>
      <c r="C55" s="83">
        <v>65</v>
      </c>
      <c r="D55" s="83">
        <v>65</v>
      </c>
      <c r="E55" s="84">
        <v>65</v>
      </c>
      <c r="F55" s="83">
        <v>65</v>
      </c>
      <c r="G55" s="87">
        <v>64</v>
      </c>
      <c r="H55" s="83">
        <v>64</v>
      </c>
      <c r="I55" s="85">
        <v>63</v>
      </c>
      <c r="J55" s="83">
        <v>62</v>
      </c>
      <c r="K55" s="85">
        <v>61</v>
      </c>
      <c r="L55" s="83">
        <v>60</v>
      </c>
      <c r="M55" s="85">
        <v>59</v>
      </c>
      <c r="N55" s="83">
        <v>58</v>
      </c>
      <c r="O55" s="85">
        <v>57</v>
      </c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4.4" x14ac:dyDescent="0.3">
      <c r="A56" s="82" t="s">
        <v>617</v>
      </c>
      <c r="B56" s="83">
        <v>20</v>
      </c>
      <c r="C56" s="83">
        <v>24</v>
      </c>
      <c r="D56" s="83">
        <v>24</v>
      </c>
      <c r="E56" s="84">
        <v>20</v>
      </c>
      <c r="F56" s="83">
        <v>20</v>
      </c>
      <c r="G56" s="87">
        <v>20</v>
      </c>
      <c r="H56" s="83">
        <v>20</v>
      </c>
      <c r="I56" s="87">
        <v>20</v>
      </c>
      <c r="J56" s="83">
        <v>20</v>
      </c>
      <c r="K56" s="87">
        <v>20</v>
      </c>
      <c r="L56" s="83">
        <v>20</v>
      </c>
      <c r="M56" s="87">
        <v>20</v>
      </c>
      <c r="N56" s="83">
        <v>20</v>
      </c>
      <c r="O56" s="87">
        <v>20</v>
      </c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4.4" x14ac:dyDescent="0.3">
      <c r="A57" s="82" t="s">
        <v>621</v>
      </c>
      <c r="B57" s="83">
        <v>48</v>
      </c>
      <c r="C57" s="83">
        <v>48</v>
      </c>
      <c r="D57" s="83">
        <v>49</v>
      </c>
      <c r="E57" s="84">
        <v>48</v>
      </c>
      <c r="F57" s="83">
        <v>48</v>
      </c>
      <c r="G57" s="87">
        <v>45</v>
      </c>
      <c r="H57" s="83">
        <v>45</v>
      </c>
      <c r="I57" s="87">
        <v>43</v>
      </c>
      <c r="J57" s="83">
        <v>43</v>
      </c>
      <c r="K57" s="87">
        <v>40</v>
      </c>
      <c r="L57" s="83">
        <v>40</v>
      </c>
      <c r="M57" s="87">
        <v>38</v>
      </c>
      <c r="N57" s="83">
        <v>38</v>
      </c>
      <c r="O57" s="87">
        <v>36</v>
      </c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4.4" x14ac:dyDescent="0.3">
      <c r="A58" s="74"/>
      <c r="B58" s="74"/>
      <c r="C58" s="74"/>
      <c r="D58" s="74"/>
      <c r="E58" s="80"/>
      <c r="F58" s="74"/>
      <c r="G58" s="81"/>
      <c r="H58" s="74"/>
      <c r="I58" s="81"/>
      <c r="J58" s="74"/>
      <c r="K58" s="81"/>
      <c r="L58" s="74"/>
      <c r="M58" s="81"/>
      <c r="N58" s="74"/>
      <c r="O58" s="81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57.6" x14ac:dyDescent="0.3">
      <c r="A59" s="72" t="s">
        <v>666</v>
      </c>
      <c r="B59" s="74"/>
      <c r="C59" s="74"/>
      <c r="D59" s="74"/>
      <c r="E59" s="80"/>
      <c r="F59" s="74"/>
      <c r="G59" s="81"/>
      <c r="H59" s="74"/>
      <c r="I59" s="81"/>
      <c r="J59" s="74"/>
      <c r="K59" s="81"/>
      <c r="L59" s="74"/>
      <c r="M59" s="81"/>
      <c r="N59" s="74"/>
      <c r="O59" s="81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28.8" x14ac:dyDescent="0.3">
      <c r="A60" s="72" t="s">
        <v>625</v>
      </c>
      <c r="B60" s="74"/>
      <c r="C60" s="74"/>
      <c r="D60" s="74"/>
      <c r="E60" s="80"/>
      <c r="F60" s="74"/>
      <c r="G60" s="81"/>
      <c r="H60" s="74"/>
      <c r="I60" s="81"/>
      <c r="J60" s="74"/>
      <c r="K60" s="81"/>
      <c r="L60" s="74"/>
      <c r="M60" s="81"/>
      <c r="N60" s="74"/>
      <c r="O60" s="81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28.8" x14ac:dyDescent="0.3">
      <c r="A61" s="82" t="s">
        <v>626</v>
      </c>
      <c r="B61" s="83" t="s">
        <v>667</v>
      </c>
      <c r="C61" s="83">
        <v>100</v>
      </c>
      <c r="D61" s="83" t="s">
        <v>668</v>
      </c>
      <c r="E61" s="84" t="s">
        <v>669</v>
      </c>
      <c r="F61" s="83" t="s">
        <v>670</v>
      </c>
      <c r="G61" s="85">
        <v>98</v>
      </c>
      <c r="H61" s="86">
        <v>98</v>
      </c>
      <c r="I61" s="85">
        <v>98</v>
      </c>
      <c r="J61" s="86">
        <v>99</v>
      </c>
      <c r="K61" s="85">
        <v>99</v>
      </c>
      <c r="L61" s="86">
        <v>100</v>
      </c>
      <c r="M61" s="85">
        <v>100</v>
      </c>
      <c r="N61" s="86">
        <v>100</v>
      </c>
      <c r="O61" s="85">
        <v>100</v>
      </c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4.4" x14ac:dyDescent="0.3">
      <c r="A62" s="82" t="s">
        <v>617</v>
      </c>
      <c r="B62" s="74"/>
      <c r="C62" s="74"/>
      <c r="D62" s="74"/>
      <c r="E62" s="80"/>
      <c r="F62" s="74"/>
      <c r="G62" s="81"/>
      <c r="H62" s="74"/>
      <c r="I62" s="81"/>
      <c r="J62" s="74"/>
      <c r="K62" s="81"/>
      <c r="L62" s="74"/>
      <c r="M62" s="81"/>
      <c r="N62" s="74"/>
      <c r="O62" s="81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4.4" x14ac:dyDescent="0.3">
      <c r="A63" s="82" t="s">
        <v>618</v>
      </c>
      <c r="B63" s="83">
        <v>100</v>
      </c>
      <c r="C63" s="83">
        <v>100</v>
      </c>
      <c r="D63" s="83">
        <v>100</v>
      </c>
      <c r="E63" s="84">
        <v>100</v>
      </c>
      <c r="F63" s="83">
        <v>100</v>
      </c>
      <c r="G63" s="87">
        <v>100</v>
      </c>
      <c r="H63" s="83">
        <v>100</v>
      </c>
      <c r="I63" s="87">
        <v>100</v>
      </c>
      <c r="J63" s="83">
        <v>100</v>
      </c>
      <c r="K63" s="87">
        <v>100</v>
      </c>
      <c r="L63" s="83">
        <v>100</v>
      </c>
      <c r="M63" s="87">
        <v>100</v>
      </c>
      <c r="N63" s="83">
        <v>100</v>
      </c>
      <c r="O63" s="87">
        <v>100</v>
      </c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4.4" x14ac:dyDescent="0.3">
      <c r="A64" s="82" t="s">
        <v>619</v>
      </c>
      <c r="B64" s="83">
        <v>100</v>
      </c>
      <c r="C64" s="83">
        <v>100</v>
      </c>
      <c r="D64" s="83">
        <v>100</v>
      </c>
      <c r="E64" s="84">
        <v>100</v>
      </c>
      <c r="F64" s="83">
        <v>100</v>
      </c>
      <c r="G64" s="87">
        <v>100</v>
      </c>
      <c r="H64" s="83">
        <v>100</v>
      </c>
      <c r="I64" s="87">
        <v>100</v>
      </c>
      <c r="J64" s="83">
        <v>100</v>
      </c>
      <c r="K64" s="87">
        <v>100</v>
      </c>
      <c r="L64" s="83">
        <v>100</v>
      </c>
      <c r="M64" s="87">
        <v>100</v>
      </c>
      <c r="N64" s="83">
        <v>100</v>
      </c>
      <c r="O64" s="87">
        <v>100</v>
      </c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4.4" x14ac:dyDescent="0.3">
      <c r="A65" s="82" t="s">
        <v>620</v>
      </c>
      <c r="B65" s="83">
        <v>0</v>
      </c>
      <c r="C65" s="83">
        <v>0</v>
      </c>
      <c r="D65" s="83">
        <v>0</v>
      </c>
      <c r="E65" s="84">
        <v>100</v>
      </c>
      <c r="F65" s="83">
        <v>100</v>
      </c>
      <c r="G65" s="87">
        <v>100</v>
      </c>
      <c r="H65" s="83">
        <v>100</v>
      </c>
      <c r="I65" s="87">
        <v>100</v>
      </c>
      <c r="J65" s="83">
        <v>100</v>
      </c>
      <c r="K65" s="87">
        <v>100</v>
      </c>
      <c r="L65" s="83">
        <v>100</v>
      </c>
      <c r="M65" s="87">
        <v>100</v>
      </c>
      <c r="N65" s="83">
        <v>100</v>
      </c>
      <c r="O65" s="87">
        <v>100</v>
      </c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4.4" x14ac:dyDescent="0.3">
      <c r="A66" s="82" t="s">
        <v>621</v>
      </c>
      <c r="B66" s="83">
        <v>100</v>
      </c>
      <c r="C66" s="83">
        <v>100</v>
      </c>
      <c r="D66" s="83">
        <v>100</v>
      </c>
      <c r="E66" s="84">
        <v>100</v>
      </c>
      <c r="F66" s="83">
        <v>100</v>
      </c>
      <c r="G66" s="87">
        <v>100</v>
      </c>
      <c r="H66" s="83">
        <v>100</v>
      </c>
      <c r="I66" s="87">
        <v>100</v>
      </c>
      <c r="J66" s="83">
        <v>100</v>
      </c>
      <c r="K66" s="87">
        <v>100</v>
      </c>
      <c r="L66" s="83">
        <v>100</v>
      </c>
      <c r="M66" s="87">
        <v>100</v>
      </c>
      <c r="N66" s="83">
        <v>100</v>
      </c>
      <c r="O66" s="87">
        <v>100</v>
      </c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4.4" x14ac:dyDescent="0.3">
      <c r="A67" s="74"/>
      <c r="B67" s="74"/>
      <c r="C67" s="74"/>
      <c r="D67" s="74"/>
      <c r="E67" s="80"/>
      <c r="F67" s="74"/>
      <c r="G67" s="81"/>
      <c r="H67" s="74"/>
      <c r="I67" s="81"/>
      <c r="J67" s="74"/>
      <c r="K67" s="81"/>
      <c r="L67" s="74"/>
      <c r="M67" s="81"/>
      <c r="N67" s="74"/>
      <c r="O67" s="81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43.2" x14ac:dyDescent="0.3">
      <c r="A68" s="72" t="s">
        <v>671</v>
      </c>
      <c r="B68" s="74"/>
      <c r="C68" s="74"/>
      <c r="D68" s="74"/>
      <c r="E68" s="80"/>
      <c r="F68" s="74"/>
      <c r="G68" s="81"/>
      <c r="H68" s="74"/>
      <c r="I68" s="81"/>
      <c r="J68" s="74"/>
      <c r="K68" s="81"/>
      <c r="L68" s="74"/>
      <c r="M68" s="81"/>
      <c r="N68" s="74"/>
      <c r="O68" s="81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28.8" x14ac:dyDescent="0.3">
      <c r="A69" s="72" t="s">
        <v>628</v>
      </c>
      <c r="B69" s="86">
        <v>13</v>
      </c>
      <c r="C69" s="86">
        <v>16</v>
      </c>
      <c r="D69" s="86">
        <v>14</v>
      </c>
      <c r="E69" s="88">
        <v>24</v>
      </c>
      <c r="F69" s="86">
        <v>29</v>
      </c>
      <c r="G69" s="85">
        <v>30</v>
      </c>
      <c r="H69" s="86">
        <v>30</v>
      </c>
      <c r="I69" s="85">
        <v>35</v>
      </c>
      <c r="J69" s="86">
        <v>35</v>
      </c>
      <c r="K69" s="85">
        <v>35</v>
      </c>
      <c r="L69" s="86">
        <v>35</v>
      </c>
      <c r="M69" s="85">
        <v>35</v>
      </c>
      <c r="N69" s="86">
        <v>35</v>
      </c>
      <c r="O69" s="85">
        <v>35</v>
      </c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4.4" x14ac:dyDescent="0.3">
      <c r="A70" s="82"/>
      <c r="B70" s="83"/>
      <c r="C70" s="83"/>
      <c r="D70" s="83"/>
      <c r="E70" s="84"/>
      <c r="F70" s="83"/>
      <c r="G70" s="81"/>
      <c r="H70" s="74"/>
      <c r="I70" s="81"/>
      <c r="J70" s="74"/>
      <c r="K70" s="81"/>
      <c r="L70" s="74"/>
      <c r="M70" s="81"/>
      <c r="N70" s="74"/>
      <c r="O70" s="81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00.8" x14ac:dyDescent="0.3">
      <c r="A71" s="72" t="s">
        <v>672</v>
      </c>
      <c r="B71" s="74"/>
      <c r="C71" s="74"/>
      <c r="D71" s="74"/>
      <c r="E71" s="80"/>
      <c r="F71" s="74"/>
      <c r="G71" s="81"/>
      <c r="H71" s="74"/>
      <c r="I71" s="81"/>
      <c r="J71" s="74"/>
      <c r="K71" s="81"/>
      <c r="L71" s="74"/>
      <c r="M71" s="81"/>
      <c r="N71" s="74"/>
      <c r="O71" s="81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57.6" x14ac:dyDescent="0.3">
      <c r="A72" s="72" t="s">
        <v>673</v>
      </c>
      <c r="B72" s="74"/>
      <c r="C72" s="74"/>
      <c r="D72" s="74"/>
      <c r="E72" s="80"/>
      <c r="F72" s="74"/>
      <c r="G72" s="81"/>
      <c r="H72" s="74"/>
      <c r="I72" s="81"/>
      <c r="J72" s="74"/>
      <c r="K72" s="81"/>
      <c r="L72" s="74"/>
      <c r="M72" s="81"/>
      <c r="N72" s="74"/>
      <c r="O72" s="81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28.8" x14ac:dyDescent="0.3">
      <c r="A73" s="82" t="s">
        <v>615</v>
      </c>
      <c r="B73" s="86">
        <v>0</v>
      </c>
      <c r="C73" s="86">
        <v>0</v>
      </c>
      <c r="D73" s="86">
        <v>0</v>
      </c>
      <c r="E73" s="88">
        <v>0</v>
      </c>
      <c r="F73" s="86">
        <v>0</v>
      </c>
      <c r="G73" s="85">
        <v>10</v>
      </c>
      <c r="H73" s="86">
        <v>10</v>
      </c>
      <c r="I73" s="85">
        <v>20</v>
      </c>
      <c r="J73" s="86">
        <v>20</v>
      </c>
      <c r="K73" s="85">
        <v>30</v>
      </c>
      <c r="L73" s="86">
        <v>30</v>
      </c>
      <c r="M73" s="85">
        <v>37</v>
      </c>
      <c r="N73" s="86">
        <v>37</v>
      </c>
      <c r="O73" s="85">
        <v>37</v>
      </c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4.4" x14ac:dyDescent="0.3">
      <c r="A74" s="74"/>
      <c r="B74" s="74"/>
      <c r="C74" s="74"/>
      <c r="D74" s="74"/>
      <c r="E74" s="80"/>
      <c r="F74" s="74"/>
      <c r="G74" s="81"/>
      <c r="H74" s="74"/>
      <c r="I74" s="81"/>
      <c r="J74" s="74"/>
      <c r="K74" s="81"/>
      <c r="L74" s="74"/>
      <c r="M74" s="81"/>
      <c r="N74" s="74"/>
      <c r="O74" s="81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00.8" x14ac:dyDescent="0.3">
      <c r="A75" s="72" t="s">
        <v>672</v>
      </c>
      <c r="B75" s="74"/>
      <c r="C75" s="74"/>
      <c r="D75" s="74"/>
      <c r="E75" s="80"/>
      <c r="F75" s="74"/>
      <c r="G75" s="81"/>
      <c r="H75" s="74"/>
      <c r="I75" s="81"/>
      <c r="J75" s="74"/>
      <c r="K75" s="81"/>
      <c r="L75" s="74"/>
      <c r="M75" s="81"/>
      <c r="N75" s="74"/>
      <c r="O75" s="81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00.8" x14ac:dyDescent="0.3">
      <c r="A76" s="72" t="s">
        <v>674</v>
      </c>
      <c r="B76" s="74"/>
      <c r="C76" s="74"/>
      <c r="D76" s="74"/>
      <c r="E76" s="80"/>
      <c r="F76" s="74"/>
      <c r="G76" s="81"/>
      <c r="H76" s="74"/>
      <c r="I76" s="81"/>
      <c r="J76" s="74"/>
      <c r="K76" s="81"/>
      <c r="L76" s="74"/>
      <c r="M76" s="81"/>
      <c r="N76" s="74"/>
      <c r="O76" s="81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28.8" x14ac:dyDescent="0.3">
      <c r="A77" s="82" t="s">
        <v>623</v>
      </c>
      <c r="B77" s="86">
        <v>0</v>
      </c>
      <c r="C77" s="86">
        <v>0</v>
      </c>
      <c r="D77" s="86">
        <v>0</v>
      </c>
      <c r="E77" s="88">
        <v>0</v>
      </c>
      <c r="F77" s="86">
        <v>0</v>
      </c>
      <c r="G77" s="85">
        <v>2</v>
      </c>
      <c r="H77" s="86">
        <v>2</v>
      </c>
      <c r="I77" s="85">
        <v>3</v>
      </c>
      <c r="J77" s="86">
        <v>3</v>
      </c>
      <c r="K77" s="85">
        <v>3</v>
      </c>
      <c r="L77" s="86">
        <v>5</v>
      </c>
      <c r="M77" s="85">
        <v>5</v>
      </c>
      <c r="N77" s="86">
        <v>5</v>
      </c>
      <c r="O77" s="85">
        <v>10</v>
      </c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4.4" x14ac:dyDescent="0.3">
      <c r="A78" s="74"/>
      <c r="B78" s="74"/>
      <c r="C78" s="74"/>
      <c r="D78" s="74"/>
      <c r="E78" s="80"/>
      <c r="F78" s="74"/>
      <c r="G78" s="81"/>
      <c r="H78" s="74"/>
      <c r="I78" s="81"/>
      <c r="J78" s="74"/>
      <c r="K78" s="81"/>
      <c r="L78" s="74"/>
      <c r="M78" s="81"/>
      <c r="N78" s="74"/>
      <c r="O78" s="81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00.8" x14ac:dyDescent="0.3">
      <c r="A79" s="72" t="s">
        <v>672</v>
      </c>
      <c r="B79" s="74"/>
      <c r="C79" s="74"/>
      <c r="D79" s="74"/>
      <c r="E79" s="80"/>
      <c r="F79" s="74"/>
      <c r="G79" s="81"/>
      <c r="H79" s="74"/>
      <c r="I79" s="81"/>
      <c r="J79" s="74"/>
      <c r="K79" s="81"/>
      <c r="L79" s="74"/>
      <c r="M79" s="81"/>
      <c r="N79" s="74"/>
      <c r="O79" s="81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72" x14ac:dyDescent="0.3">
      <c r="A80" s="72" t="s">
        <v>675</v>
      </c>
      <c r="B80" s="74"/>
      <c r="C80" s="74"/>
      <c r="D80" s="74"/>
      <c r="E80" s="80"/>
      <c r="F80" s="74"/>
      <c r="G80" s="81"/>
      <c r="H80" s="74"/>
      <c r="I80" s="81"/>
      <c r="J80" s="74"/>
      <c r="K80" s="81"/>
      <c r="L80" s="74"/>
      <c r="M80" s="81"/>
      <c r="N80" s="74"/>
      <c r="O80" s="81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28.8" x14ac:dyDescent="0.3">
      <c r="A81" s="82" t="s">
        <v>625</v>
      </c>
      <c r="B81" s="86">
        <v>0</v>
      </c>
      <c r="C81" s="86">
        <v>0</v>
      </c>
      <c r="D81" s="86">
        <v>0</v>
      </c>
      <c r="E81" s="88">
        <v>0</v>
      </c>
      <c r="F81" s="86">
        <v>0</v>
      </c>
      <c r="G81" s="85">
        <v>10</v>
      </c>
      <c r="H81" s="86">
        <v>10</v>
      </c>
      <c r="I81" s="85">
        <v>15</v>
      </c>
      <c r="J81" s="86">
        <v>15</v>
      </c>
      <c r="K81" s="85">
        <v>15</v>
      </c>
      <c r="L81" s="86">
        <v>15</v>
      </c>
      <c r="M81" s="85">
        <v>15</v>
      </c>
      <c r="N81" s="86">
        <v>15</v>
      </c>
      <c r="O81" s="85">
        <v>15</v>
      </c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4.4" x14ac:dyDescent="0.3">
      <c r="A82" s="74"/>
      <c r="B82" s="74"/>
      <c r="C82" s="74"/>
      <c r="D82" s="74"/>
      <c r="E82" s="80"/>
      <c r="F82" s="74"/>
      <c r="G82" s="81"/>
      <c r="H82" s="74"/>
      <c r="I82" s="81"/>
      <c r="J82" s="74"/>
      <c r="K82" s="81"/>
      <c r="L82" s="74"/>
      <c r="M82" s="81"/>
      <c r="N82" s="74"/>
      <c r="O82" s="81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4.4" x14ac:dyDescent="0.3">
      <c r="A83" s="74"/>
      <c r="B83" s="74"/>
      <c r="C83" s="74"/>
      <c r="D83" s="74"/>
      <c r="E83" s="80"/>
      <c r="F83" s="74"/>
      <c r="G83" s="81"/>
      <c r="H83" s="74"/>
      <c r="I83" s="81"/>
      <c r="J83" s="74"/>
      <c r="K83" s="81"/>
      <c r="L83" s="74"/>
      <c r="M83" s="81"/>
      <c r="N83" s="74"/>
      <c r="O83" s="81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4.4" x14ac:dyDescent="0.3">
      <c r="A84" s="74"/>
      <c r="B84" s="74"/>
      <c r="C84" s="74"/>
      <c r="D84" s="74"/>
      <c r="E84" s="80"/>
      <c r="F84" s="74"/>
      <c r="G84" s="81"/>
      <c r="H84" s="74"/>
      <c r="I84" s="81"/>
      <c r="J84" s="74"/>
      <c r="K84" s="81"/>
      <c r="L84" s="74"/>
      <c r="M84" s="81"/>
      <c r="N84" s="74"/>
      <c r="O84" s="81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4.4" x14ac:dyDescent="0.3">
      <c r="A85" s="74"/>
      <c r="B85" s="74"/>
      <c r="C85" s="74"/>
      <c r="D85" s="74"/>
      <c r="E85" s="80"/>
      <c r="F85" s="74"/>
      <c r="G85" s="81"/>
      <c r="H85" s="74"/>
      <c r="I85" s="81"/>
      <c r="J85" s="74"/>
      <c r="K85" s="81"/>
      <c r="L85" s="74"/>
      <c r="M85" s="81"/>
      <c r="N85" s="74"/>
      <c r="O85" s="81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4.4" x14ac:dyDescent="0.3">
      <c r="A86" s="74"/>
      <c r="B86" s="74"/>
      <c r="C86" s="74"/>
      <c r="D86" s="74"/>
      <c r="E86" s="80"/>
      <c r="F86" s="74"/>
      <c r="G86" s="81"/>
      <c r="H86" s="74"/>
      <c r="I86" s="81"/>
      <c r="J86" s="74"/>
      <c r="K86" s="81"/>
      <c r="L86" s="74"/>
      <c r="M86" s="81"/>
      <c r="N86" s="74"/>
      <c r="O86" s="81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4.4" x14ac:dyDescent="0.3">
      <c r="A87" s="74"/>
      <c r="B87" s="74"/>
      <c r="C87" s="74"/>
      <c r="D87" s="74"/>
      <c r="E87" s="80"/>
      <c r="F87" s="74"/>
      <c r="G87" s="81"/>
      <c r="H87" s="74"/>
      <c r="I87" s="81"/>
      <c r="J87" s="74"/>
      <c r="K87" s="81"/>
      <c r="L87" s="74"/>
      <c r="M87" s="81"/>
      <c r="N87" s="74"/>
      <c r="O87" s="81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4.4" x14ac:dyDescent="0.3">
      <c r="A88" s="74"/>
      <c r="B88" s="74"/>
      <c r="C88" s="74"/>
      <c r="D88" s="74"/>
      <c r="E88" s="80"/>
      <c r="F88" s="74"/>
      <c r="G88" s="81"/>
      <c r="H88" s="74"/>
      <c r="I88" s="81"/>
      <c r="J88" s="74"/>
      <c r="K88" s="81"/>
      <c r="L88" s="74"/>
      <c r="M88" s="81"/>
      <c r="N88" s="74"/>
      <c r="O88" s="81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4.4" x14ac:dyDescent="0.3">
      <c r="A89" s="74"/>
      <c r="B89" s="74"/>
      <c r="C89" s="74"/>
      <c r="D89" s="74"/>
      <c r="E89" s="80"/>
      <c r="F89" s="74"/>
      <c r="G89" s="81"/>
      <c r="H89" s="74"/>
      <c r="I89" s="81"/>
      <c r="J89" s="74"/>
      <c r="K89" s="81"/>
      <c r="L89" s="74"/>
      <c r="M89" s="81"/>
      <c r="N89" s="74"/>
      <c r="O89" s="81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4.4" x14ac:dyDescent="0.3">
      <c r="A90" s="74"/>
      <c r="B90" s="74"/>
      <c r="C90" s="74"/>
      <c r="D90" s="74"/>
      <c r="E90" s="80"/>
      <c r="F90" s="74"/>
      <c r="G90" s="81"/>
      <c r="H90" s="74"/>
      <c r="I90" s="81"/>
      <c r="J90" s="74"/>
      <c r="K90" s="81"/>
      <c r="L90" s="74"/>
      <c r="M90" s="81"/>
      <c r="N90" s="74"/>
      <c r="O90" s="81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4.4" x14ac:dyDescent="0.3">
      <c r="A91" s="74"/>
      <c r="B91" s="74"/>
      <c r="C91" s="74"/>
      <c r="D91" s="74"/>
      <c r="E91" s="80"/>
      <c r="F91" s="74"/>
      <c r="G91" s="81"/>
      <c r="H91" s="74"/>
      <c r="I91" s="81"/>
      <c r="J91" s="74"/>
      <c r="K91" s="81"/>
      <c r="L91" s="74"/>
      <c r="M91" s="81"/>
      <c r="N91" s="74"/>
      <c r="O91" s="81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4.4" x14ac:dyDescent="0.3">
      <c r="A92" s="74"/>
      <c r="B92" s="74"/>
      <c r="C92" s="74"/>
      <c r="D92" s="74"/>
      <c r="E92" s="80"/>
      <c r="F92" s="74"/>
      <c r="G92" s="81"/>
      <c r="H92" s="74"/>
      <c r="I92" s="81"/>
      <c r="J92" s="74"/>
      <c r="K92" s="81"/>
      <c r="L92" s="74"/>
      <c r="M92" s="81"/>
      <c r="N92" s="74"/>
      <c r="O92" s="81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4.4" x14ac:dyDescent="0.3">
      <c r="A93" s="74"/>
      <c r="B93" s="74"/>
      <c r="C93" s="74"/>
      <c r="D93" s="74"/>
      <c r="E93" s="80"/>
      <c r="F93" s="74"/>
      <c r="G93" s="81"/>
      <c r="H93" s="74"/>
      <c r="I93" s="81"/>
      <c r="J93" s="74"/>
      <c r="K93" s="81"/>
      <c r="L93" s="74"/>
      <c r="M93" s="81"/>
      <c r="N93" s="74"/>
      <c r="O93" s="81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4.4" x14ac:dyDescent="0.3">
      <c r="A94" s="74"/>
      <c r="B94" s="74"/>
      <c r="C94" s="74"/>
      <c r="D94" s="74"/>
      <c r="E94" s="80"/>
      <c r="F94" s="74"/>
      <c r="G94" s="81"/>
      <c r="H94" s="74"/>
      <c r="I94" s="81"/>
      <c r="J94" s="74"/>
      <c r="K94" s="81"/>
      <c r="L94" s="74"/>
      <c r="M94" s="81"/>
      <c r="N94" s="74"/>
      <c r="O94" s="81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4.4" x14ac:dyDescent="0.3">
      <c r="A95" s="74"/>
      <c r="B95" s="74"/>
      <c r="C95" s="74"/>
      <c r="D95" s="74"/>
      <c r="E95" s="80"/>
      <c r="F95" s="74"/>
      <c r="G95" s="81"/>
      <c r="H95" s="74"/>
      <c r="I95" s="81"/>
      <c r="J95" s="74"/>
      <c r="K95" s="81"/>
      <c r="L95" s="74"/>
      <c r="M95" s="81"/>
      <c r="N95" s="74"/>
      <c r="O95" s="81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4.4" x14ac:dyDescent="0.3">
      <c r="A96" s="74"/>
      <c r="B96" s="74"/>
      <c r="C96" s="74"/>
      <c r="D96" s="74"/>
      <c r="E96" s="80"/>
      <c r="F96" s="74"/>
      <c r="G96" s="81"/>
      <c r="H96" s="74"/>
      <c r="I96" s="81"/>
      <c r="J96" s="74"/>
      <c r="K96" s="81"/>
      <c r="L96" s="74"/>
      <c r="M96" s="81"/>
      <c r="N96" s="74"/>
      <c r="O96" s="81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4.4" x14ac:dyDescent="0.3">
      <c r="A97" s="74"/>
      <c r="B97" s="74"/>
      <c r="C97" s="74"/>
      <c r="D97" s="74"/>
      <c r="E97" s="80"/>
      <c r="F97" s="74"/>
      <c r="G97" s="81"/>
      <c r="H97" s="74"/>
      <c r="I97" s="81"/>
      <c r="J97" s="74"/>
      <c r="K97" s="81"/>
      <c r="L97" s="74"/>
      <c r="M97" s="81"/>
      <c r="N97" s="74"/>
      <c r="O97" s="81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4.4" x14ac:dyDescent="0.3">
      <c r="A98" s="74"/>
      <c r="B98" s="74"/>
      <c r="C98" s="74"/>
      <c r="D98" s="74"/>
      <c r="E98" s="80"/>
      <c r="F98" s="74"/>
      <c r="G98" s="81"/>
      <c r="H98" s="74"/>
      <c r="I98" s="81"/>
      <c r="J98" s="74"/>
      <c r="K98" s="81"/>
      <c r="L98" s="74"/>
      <c r="M98" s="81"/>
      <c r="N98" s="74"/>
      <c r="O98" s="81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4.4" x14ac:dyDescent="0.3">
      <c r="A99" s="74"/>
      <c r="B99" s="74"/>
      <c r="C99" s="74"/>
      <c r="D99" s="74"/>
      <c r="E99" s="80"/>
      <c r="F99" s="74"/>
      <c r="G99" s="81"/>
      <c r="H99" s="74"/>
      <c r="I99" s="81"/>
      <c r="J99" s="74"/>
      <c r="K99" s="81"/>
      <c r="L99" s="74"/>
      <c r="M99" s="81"/>
      <c r="N99" s="74"/>
      <c r="O99" s="81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4.4" x14ac:dyDescent="0.3">
      <c r="A100" s="74"/>
      <c r="B100" s="74"/>
      <c r="C100" s="74"/>
      <c r="D100" s="74"/>
      <c r="E100" s="80"/>
      <c r="F100" s="74"/>
      <c r="G100" s="81"/>
      <c r="H100" s="74"/>
      <c r="I100" s="81"/>
      <c r="J100" s="74"/>
      <c r="K100" s="81"/>
      <c r="L100" s="74"/>
      <c r="M100" s="81"/>
      <c r="N100" s="74"/>
      <c r="O100" s="81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4.4" x14ac:dyDescent="0.3">
      <c r="A101" s="74"/>
      <c r="B101" s="74"/>
      <c r="C101" s="74"/>
      <c r="D101" s="74"/>
      <c r="E101" s="80"/>
      <c r="F101" s="74"/>
      <c r="G101" s="81"/>
      <c r="H101" s="74"/>
      <c r="I101" s="81"/>
      <c r="J101" s="74"/>
      <c r="K101" s="81"/>
      <c r="L101" s="74"/>
      <c r="M101" s="81"/>
      <c r="N101" s="74"/>
      <c r="O101" s="81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4.4" x14ac:dyDescent="0.3">
      <c r="A102" s="74"/>
      <c r="B102" s="74"/>
      <c r="C102" s="74"/>
      <c r="D102" s="74"/>
      <c r="E102" s="80"/>
      <c r="F102" s="74"/>
      <c r="G102" s="81"/>
      <c r="H102" s="74"/>
      <c r="I102" s="81"/>
      <c r="J102" s="74"/>
      <c r="K102" s="81"/>
      <c r="L102" s="74"/>
      <c r="M102" s="81"/>
      <c r="N102" s="74"/>
      <c r="O102" s="81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4.4" x14ac:dyDescent="0.3">
      <c r="A103" s="74"/>
      <c r="B103" s="74"/>
      <c r="C103" s="74"/>
      <c r="D103" s="74"/>
      <c r="E103" s="80"/>
      <c r="F103" s="74"/>
      <c r="G103" s="81"/>
      <c r="H103" s="74"/>
      <c r="I103" s="81"/>
      <c r="J103" s="74"/>
      <c r="K103" s="81"/>
      <c r="L103" s="74"/>
      <c r="M103" s="81"/>
      <c r="N103" s="74"/>
      <c r="O103" s="81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4.4" x14ac:dyDescent="0.3">
      <c r="A104" s="74"/>
      <c r="B104" s="74"/>
      <c r="C104" s="74"/>
      <c r="D104" s="74"/>
      <c r="E104" s="80"/>
      <c r="F104" s="74"/>
      <c r="G104" s="81"/>
      <c r="H104" s="74"/>
      <c r="I104" s="81"/>
      <c r="J104" s="74"/>
      <c r="K104" s="81"/>
      <c r="L104" s="74"/>
      <c r="M104" s="81"/>
      <c r="N104" s="74"/>
      <c r="O104" s="81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4.4" x14ac:dyDescent="0.3">
      <c r="A105" s="74"/>
      <c r="B105" s="74"/>
      <c r="C105" s="74"/>
      <c r="D105" s="74"/>
      <c r="E105" s="80"/>
      <c r="F105" s="74"/>
      <c r="G105" s="81"/>
      <c r="H105" s="74"/>
      <c r="I105" s="81"/>
      <c r="J105" s="74"/>
      <c r="K105" s="81"/>
      <c r="L105" s="74"/>
      <c r="M105" s="81"/>
      <c r="N105" s="74"/>
      <c r="O105" s="81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4.4" x14ac:dyDescent="0.3">
      <c r="A106" s="74"/>
      <c r="B106" s="74"/>
      <c r="C106" s="74"/>
      <c r="D106" s="74"/>
      <c r="E106" s="80"/>
      <c r="F106" s="74"/>
      <c r="G106" s="81"/>
      <c r="H106" s="74"/>
      <c r="I106" s="81"/>
      <c r="J106" s="74"/>
      <c r="K106" s="81"/>
      <c r="L106" s="74"/>
      <c r="M106" s="81"/>
      <c r="N106" s="74"/>
      <c r="O106" s="81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4.4" x14ac:dyDescent="0.3">
      <c r="A107" s="74"/>
      <c r="B107" s="74"/>
      <c r="C107" s="74"/>
      <c r="D107" s="74"/>
      <c r="E107" s="80"/>
      <c r="F107" s="74"/>
      <c r="G107" s="81"/>
      <c r="H107" s="74"/>
      <c r="I107" s="81"/>
      <c r="J107" s="74"/>
      <c r="K107" s="81"/>
      <c r="L107" s="74"/>
      <c r="M107" s="81"/>
      <c r="N107" s="74"/>
      <c r="O107" s="81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4.4" x14ac:dyDescent="0.3">
      <c r="A108" s="74"/>
      <c r="B108" s="74"/>
      <c r="C108" s="74"/>
      <c r="D108" s="74"/>
      <c r="E108" s="80"/>
      <c r="F108" s="74"/>
      <c r="G108" s="81"/>
      <c r="H108" s="74"/>
      <c r="I108" s="81"/>
      <c r="J108" s="74"/>
      <c r="K108" s="81"/>
      <c r="L108" s="74"/>
      <c r="M108" s="81"/>
      <c r="N108" s="74"/>
      <c r="O108" s="81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4.4" x14ac:dyDescent="0.3">
      <c r="A109" s="74"/>
      <c r="B109" s="74"/>
      <c r="C109" s="74"/>
      <c r="D109" s="74"/>
      <c r="E109" s="80"/>
      <c r="F109" s="74"/>
      <c r="G109" s="81"/>
      <c r="H109" s="74"/>
      <c r="I109" s="81"/>
      <c r="J109" s="74"/>
      <c r="K109" s="81"/>
      <c r="L109" s="74"/>
      <c r="M109" s="81"/>
      <c r="N109" s="74"/>
      <c r="O109" s="81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4.4" x14ac:dyDescent="0.3">
      <c r="A110" s="74"/>
      <c r="B110" s="74"/>
      <c r="C110" s="74"/>
      <c r="D110" s="74"/>
      <c r="E110" s="80"/>
      <c r="F110" s="74"/>
      <c r="G110" s="81"/>
      <c r="H110" s="74"/>
      <c r="I110" s="81"/>
      <c r="J110" s="74"/>
      <c r="K110" s="81"/>
      <c r="L110" s="74"/>
      <c r="M110" s="81"/>
      <c r="N110" s="74"/>
      <c r="O110" s="81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4.4" x14ac:dyDescent="0.3">
      <c r="A111" s="74"/>
      <c r="B111" s="74"/>
      <c r="C111" s="74"/>
      <c r="D111" s="74"/>
      <c r="E111" s="80"/>
      <c r="F111" s="74"/>
      <c r="G111" s="81"/>
      <c r="H111" s="74"/>
      <c r="I111" s="81"/>
      <c r="J111" s="74"/>
      <c r="K111" s="81"/>
      <c r="L111" s="74"/>
      <c r="M111" s="81"/>
      <c r="N111" s="74"/>
      <c r="O111" s="81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4.4" x14ac:dyDescent="0.3">
      <c r="A112" s="74"/>
      <c r="B112" s="74"/>
      <c r="C112" s="74"/>
      <c r="D112" s="74"/>
      <c r="E112" s="80"/>
      <c r="F112" s="74"/>
      <c r="G112" s="81"/>
      <c r="H112" s="74"/>
      <c r="I112" s="81"/>
      <c r="J112" s="74"/>
      <c r="K112" s="81"/>
      <c r="L112" s="74"/>
      <c r="M112" s="81"/>
      <c r="N112" s="74"/>
      <c r="O112" s="81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4.4" x14ac:dyDescent="0.3">
      <c r="A113" s="74"/>
      <c r="B113" s="74"/>
      <c r="C113" s="74"/>
      <c r="D113" s="74"/>
      <c r="E113" s="80"/>
      <c r="F113" s="74"/>
      <c r="G113" s="81"/>
      <c r="H113" s="74"/>
      <c r="I113" s="81"/>
      <c r="J113" s="74"/>
      <c r="K113" s="81"/>
      <c r="L113" s="74"/>
      <c r="M113" s="81"/>
      <c r="N113" s="74"/>
      <c r="O113" s="81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4.4" x14ac:dyDescent="0.3">
      <c r="A114" s="74"/>
      <c r="B114" s="74"/>
      <c r="C114" s="74"/>
      <c r="D114" s="74"/>
      <c r="E114" s="80"/>
      <c r="F114" s="74"/>
      <c r="G114" s="81"/>
      <c r="H114" s="74"/>
      <c r="I114" s="81"/>
      <c r="J114" s="74"/>
      <c r="K114" s="81"/>
      <c r="L114" s="74"/>
      <c r="M114" s="81"/>
      <c r="N114" s="74"/>
      <c r="O114" s="81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4.4" x14ac:dyDescent="0.3">
      <c r="A115" s="74"/>
      <c r="B115" s="74"/>
      <c r="C115" s="74"/>
      <c r="D115" s="74"/>
      <c r="E115" s="80"/>
      <c r="F115" s="74"/>
      <c r="G115" s="81"/>
      <c r="H115" s="74"/>
      <c r="I115" s="81"/>
      <c r="J115" s="74"/>
      <c r="K115" s="81"/>
      <c r="L115" s="74"/>
      <c r="M115" s="81"/>
      <c r="N115" s="74"/>
      <c r="O115" s="81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4.4" x14ac:dyDescent="0.3">
      <c r="A116" s="74"/>
      <c r="B116" s="74"/>
      <c r="C116" s="74"/>
      <c r="D116" s="74"/>
      <c r="E116" s="80"/>
      <c r="F116" s="74"/>
      <c r="G116" s="81"/>
      <c r="H116" s="74"/>
      <c r="I116" s="81"/>
      <c r="J116" s="74"/>
      <c r="K116" s="81"/>
      <c r="L116" s="74"/>
      <c r="M116" s="81"/>
      <c r="N116" s="74"/>
      <c r="O116" s="81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4.4" x14ac:dyDescent="0.3">
      <c r="A117" s="74"/>
      <c r="B117" s="74"/>
      <c r="C117" s="74"/>
      <c r="D117" s="74"/>
      <c r="E117" s="80"/>
      <c r="F117" s="74"/>
      <c r="G117" s="81"/>
      <c r="H117" s="74"/>
      <c r="I117" s="81"/>
      <c r="J117" s="74"/>
      <c r="K117" s="81"/>
      <c r="L117" s="74"/>
      <c r="M117" s="81"/>
      <c r="N117" s="74"/>
      <c r="O117" s="81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4.4" x14ac:dyDescent="0.3">
      <c r="A118" s="74"/>
      <c r="B118" s="74"/>
      <c r="C118" s="74"/>
      <c r="D118" s="74"/>
      <c r="E118" s="80"/>
      <c r="F118" s="74"/>
      <c r="G118" s="81"/>
      <c r="H118" s="74"/>
      <c r="I118" s="81"/>
      <c r="J118" s="74"/>
      <c r="K118" s="81"/>
      <c r="L118" s="74"/>
      <c r="M118" s="81"/>
      <c r="N118" s="74"/>
      <c r="O118" s="81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4.4" x14ac:dyDescent="0.3">
      <c r="A119" s="74"/>
      <c r="B119" s="74"/>
      <c r="C119" s="74"/>
      <c r="D119" s="74"/>
      <c r="E119" s="80"/>
      <c r="F119" s="74"/>
      <c r="G119" s="81"/>
      <c r="H119" s="74"/>
      <c r="I119" s="81"/>
      <c r="J119" s="74"/>
      <c r="K119" s="81"/>
      <c r="L119" s="74"/>
      <c r="M119" s="81"/>
      <c r="N119" s="74"/>
      <c r="O119" s="81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4.4" x14ac:dyDescent="0.3">
      <c r="A120" s="74"/>
      <c r="B120" s="74"/>
      <c r="C120" s="74"/>
      <c r="D120" s="74"/>
      <c r="E120" s="80"/>
      <c r="F120" s="74"/>
      <c r="G120" s="81"/>
      <c r="H120" s="74"/>
      <c r="I120" s="81"/>
      <c r="J120" s="74"/>
      <c r="K120" s="81"/>
      <c r="L120" s="74"/>
      <c r="M120" s="81"/>
      <c r="N120" s="74"/>
      <c r="O120" s="81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4.4" x14ac:dyDescent="0.3">
      <c r="A121" s="74"/>
      <c r="B121" s="74"/>
      <c r="C121" s="74"/>
      <c r="D121" s="74"/>
      <c r="E121" s="80"/>
      <c r="F121" s="74"/>
      <c r="G121" s="81"/>
      <c r="H121" s="74"/>
      <c r="I121" s="81"/>
      <c r="J121" s="74"/>
      <c r="K121" s="81"/>
      <c r="L121" s="74"/>
      <c r="M121" s="81"/>
      <c r="N121" s="74"/>
      <c r="O121" s="81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4.4" x14ac:dyDescent="0.3">
      <c r="A122" s="74"/>
      <c r="B122" s="74"/>
      <c r="C122" s="74"/>
      <c r="D122" s="74"/>
      <c r="E122" s="80"/>
      <c r="F122" s="74"/>
      <c r="G122" s="81"/>
      <c r="H122" s="74"/>
      <c r="I122" s="81"/>
      <c r="J122" s="74"/>
      <c r="K122" s="81"/>
      <c r="L122" s="74"/>
      <c r="M122" s="81"/>
      <c r="N122" s="74"/>
      <c r="O122" s="81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4.4" x14ac:dyDescent="0.3">
      <c r="A123" s="74"/>
      <c r="B123" s="74"/>
      <c r="C123" s="74"/>
      <c r="D123" s="74"/>
      <c r="E123" s="80"/>
      <c r="F123" s="74"/>
      <c r="G123" s="81"/>
      <c r="H123" s="74"/>
      <c r="I123" s="81"/>
      <c r="J123" s="74"/>
      <c r="K123" s="81"/>
      <c r="L123" s="74"/>
      <c r="M123" s="81"/>
      <c r="N123" s="74"/>
      <c r="O123" s="81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4.4" x14ac:dyDescent="0.3">
      <c r="A124" s="74"/>
      <c r="B124" s="74"/>
      <c r="C124" s="74"/>
      <c r="D124" s="74"/>
      <c r="E124" s="80"/>
      <c r="F124" s="74"/>
      <c r="G124" s="81"/>
      <c r="H124" s="74"/>
      <c r="I124" s="81"/>
      <c r="J124" s="74"/>
      <c r="K124" s="81"/>
      <c r="L124" s="74"/>
      <c r="M124" s="81"/>
      <c r="N124" s="74"/>
      <c r="O124" s="81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4.4" x14ac:dyDescent="0.3">
      <c r="A125" s="74"/>
      <c r="B125" s="74"/>
      <c r="C125" s="74"/>
      <c r="D125" s="74"/>
      <c r="E125" s="80"/>
      <c r="F125" s="74"/>
      <c r="G125" s="81"/>
      <c r="H125" s="74"/>
      <c r="I125" s="81"/>
      <c r="J125" s="74"/>
      <c r="K125" s="81"/>
      <c r="L125" s="74"/>
      <c r="M125" s="81"/>
      <c r="N125" s="74"/>
      <c r="O125" s="81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4.4" x14ac:dyDescent="0.3">
      <c r="A126" s="74"/>
      <c r="B126" s="74"/>
      <c r="C126" s="74"/>
      <c r="D126" s="74"/>
      <c r="E126" s="80"/>
      <c r="F126" s="74"/>
      <c r="G126" s="81"/>
      <c r="H126" s="74"/>
      <c r="I126" s="81"/>
      <c r="J126" s="74"/>
      <c r="K126" s="81"/>
      <c r="L126" s="74"/>
      <c r="M126" s="81"/>
      <c r="N126" s="74"/>
      <c r="O126" s="81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4.4" x14ac:dyDescent="0.3">
      <c r="A127" s="74"/>
      <c r="B127" s="74"/>
      <c r="C127" s="74"/>
      <c r="D127" s="74"/>
      <c r="E127" s="80"/>
      <c r="F127" s="74"/>
      <c r="G127" s="81"/>
      <c r="H127" s="74"/>
      <c r="I127" s="81"/>
      <c r="J127" s="74"/>
      <c r="K127" s="81"/>
      <c r="L127" s="74"/>
      <c r="M127" s="81"/>
      <c r="N127" s="74"/>
      <c r="O127" s="81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4.4" x14ac:dyDescent="0.3">
      <c r="A128" s="74"/>
      <c r="B128" s="74"/>
      <c r="C128" s="74"/>
      <c r="D128" s="74"/>
      <c r="E128" s="80"/>
      <c r="F128" s="74"/>
      <c r="G128" s="81"/>
      <c r="H128" s="74"/>
      <c r="I128" s="81"/>
      <c r="J128" s="74"/>
      <c r="K128" s="81"/>
      <c r="L128" s="74"/>
      <c r="M128" s="81"/>
      <c r="N128" s="74"/>
      <c r="O128" s="81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4.4" x14ac:dyDescent="0.3">
      <c r="A129" s="74"/>
      <c r="B129" s="74"/>
      <c r="C129" s="74"/>
      <c r="D129" s="74"/>
      <c r="E129" s="80"/>
      <c r="F129" s="74"/>
      <c r="G129" s="81"/>
      <c r="H129" s="74"/>
      <c r="I129" s="81"/>
      <c r="J129" s="74"/>
      <c r="K129" s="81"/>
      <c r="L129" s="74"/>
      <c r="M129" s="81"/>
      <c r="N129" s="74"/>
      <c r="O129" s="81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4.4" x14ac:dyDescent="0.3">
      <c r="A130" s="74"/>
      <c r="B130" s="74"/>
      <c r="C130" s="74"/>
      <c r="D130" s="74"/>
      <c r="E130" s="80"/>
      <c r="F130" s="74"/>
      <c r="G130" s="81"/>
      <c r="H130" s="74"/>
      <c r="I130" s="81"/>
      <c r="J130" s="74"/>
      <c r="K130" s="81"/>
      <c r="L130" s="74"/>
      <c r="M130" s="81"/>
      <c r="N130" s="74"/>
      <c r="O130" s="81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4.4" x14ac:dyDescent="0.3">
      <c r="A131" s="74"/>
      <c r="B131" s="74"/>
      <c r="C131" s="74"/>
      <c r="D131" s="74"/>
      <c r="E131" s="80"/>
      <c r="F131" s="74"/>
      <c r="G131" s="81"/>
      <c r="H131" s="74"/>
      <c r="I131" s="81"/>
      <c r="J131" s="74"/>
      <c r="K131" s="81"/>
      <c r="L131" s="74"/>
      <c r="M131" s="81"/>
      <c r="N131" s="74"/>
      <c r="O131" s="81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4.4" x14ac:dyDescent="0.3">
      <c r="A132" s="74"/>
      <c r="B132" s="74"/>
      <c r="C132" s="74"/>
      <c r="D132" s="74"/>
      <c r="E132" s="80"/>
      <c r="F132" s="74"/>
      <c r="G132" s="81"/>
      <c r="H132" s="74"/>
      <c r="I132" s="81"/>
      <c r="J132" s="74"/>
      <c r="K132" s="81"/>
      <c r="L132" s="74"/>
      <c r="M132" s="81"/>
      <c r="N132" s="74"/>
      <c r="O132" s="81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4.4" x14ac:dyDescent="0.3">
      <c r="A133" s="74"/>
      <c r="B133" s="74"/>
      <c r="C133" s="74"/>
      <c r="D133" s="74"/>
      <c r="E133" s="80"/>
      <c r="F133" s="74"/>
      <c r="G133" s="81"/>
      <c r="H133" s="74"/>
      <c r="I133" s="81"/>
      <c r="J133" s="74"/>
      <c r="K133" s="81"/>
      <c r="L133" s="74"/>
      <c r="M133" s="81"/>
      <c r="N133" s="74"/>
      <c r="O133" s="81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4.4" x14ac:dyDescent="0.3">
      <c r="A134" s="74"/>
      <c r="B134" s="74"/>
      <c r="C134" s="74"/>
      <c r="D134" s="74"/>
      <c r="E134" s="80"/>
      <c r="F134" s="74"/>
      <c r="G134" s="81"/>
      <c r="H134" s="74"/>
      <c r="I134" s="81"/>
      <c r="J134" s="74"/>
      <c r="K134" s="81"/>
      <c r="L134" s="74"/>
      <c r="M134" s="81"/>
      <c r="N134" s="74"/>
      <c r="O134" s="81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4.4" x14ac:dyDescent="0.3">
      <c r="A135" s="74"/>
      <c r="B135" s="74"/>
      <c r="C135" s="74"/>
      <c r="D135" s="74"/>
      <c r="E135" s="80"/>
      <c r="F135" s="74"/>
      <c r="G135" s="81"/>
      <c r="H135" s="74"/>
      <c r="I135" s="81"/>
      <c r="J135" s="74"/>
      <c r="K135" s="81"/>
      <c r="L135" s="74"/>
      <c r="M135" s="81"/>
      <c r="N135" s="74"/>
      <c r="O135" s="81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4.4" x14ac:dyDescent="0.3">
      <c r="A136" s="74"/>
      <c r="B136" s="74"/>
      <c r="C136" s="74"/>
      <c r="D136" s="74"/>
      <c r="E136" s="80"/>
      <c r="F136" s="74"/>
      <c r="G136" s="81"/>
      <c r="H136" s="74"/>
      <c r="I136" s="81"/>
      <c r="J136" s="74"/>
      <c r="K136" s="81"/>
      <c r="L136" s="74"/>
      <c r="M136" s="81"/>
      <c r="N136" s="74"/>
      <c r="O136" s="81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4.4" x14ac:dyDescent="0.3">
      <c r="A137" s="74"/>
      <c r="B137" s="74"/>
      <c r="C137" s="74"/>
      <c r="D137" s="74"/>
      <c r="E137" s="80"/>
      <c r="F137" s="74"/>
      <c r="G137" s="81"/>
      <c r="H137" s="74"/>
      <c r="I137" s="81"/>
      <c r="J137" s="74"/>
      <c r="K137" s="81"/>
      <c r="L137" s="74"/>
      <c r="M137" s="81"/>
      <c r="N137" s="74"/>
      <c r="O137" s="81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4.4" x14ac:dyDescent="0.3">
      <c r="A138" s="74"/>
      <c r="B138" s="74"/>
      <c r="C138" s="74"/>
      <c r="D138" s="74"/>
      <c r="E138" s="80"/>
      <c r="F138" s="74"/>
      <c r="G138" s="81"/>
      <c r="H138" s="74"/>
      <c r="I138" s="81"/>
      <c r="J138" s="74"/>
      <c r="K138" s="81"/>
      <c r="L138" s="74"/>
      <c r="M138" s="81"/>
      <c r="N138" s="74"/>
      <c r="O138" s="81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4.4" x14ac:dyDescent="0.3">
      <c r="A139" s="74"/>
      <c r="B139" s="74"/>
      <c r="C139" s="74"/>
      <c r="D139" s="74"/>
      <c r="E139" s="80"/>
      <c r="F139" s="74"/>
      <c r="G139" s="81"/>
      <c r="H139" s="74"/>
      <c r="I139" s="81"/>
      <c r="J139" s="74"/>
      <c r="K139" s="81"/>
      <c r="L139" s="74"/>
      <c r="M139" s="81"/>
      <c r="N139" s="74"/>
      <c r="O139" s="81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4.4" x14ac:dyDescent="0.3">
      <c r="A140" s="74"/>
      <c r="B140" s="74"/>
      <c r="C140" s="74"/>
      <c r="D140" s="74"/>
      <c r="E140" s="80"/>
      <c r="F140" s="74"/>
      <c r="G140" s="81"/>
      <c r="H140" s="74"/>
      <c r="I140" s="81"/>
      <c r="J140" s="74"/>
      <c r="K140" s="81"/>
      <c r="L140" s="74"/>
      <c r="M140" s="81"/>
      <c r="N140" s="74"/>
      <c r="O140" s="81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4.4" x14ac:dyDescent="0.3">
      <c r="A141" s="74"/>
      <c r="B141" s="74"/>
      <c r="C141" s="74"/>
      <c r="D141" s="74"/>
      <c r="E141" s="80"/>
      <c r="F141" s="74"/>
      <c r="G141" s="81"/>
      <c r="H141" s="74"/>
      <c r="I141" s="81"/>
      <c r="J141" s="74"/>
      <c r="K141" s="81"/>
      <c r="L141" s="74"/>
      <c r="M141" s="81"/>
      <c r="N141" s="74"/>
      <c r="O141" s="81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4.4" x14ac:dyDescent="0.3">
      <c r="A142" s="74"/>
      <c r="B142" s="74"/>
      <c r="C142" s="74"/>
      <c r="D142" s="74"/>
      <c r="E142" s="80"/>
      <c r="F142" s="74"/>
      <c r="G142" s="81"/>
      <c r="H142" s="74"/>
      <c r="I142" s="81"/>
      <c r="J142" s="74"/>
      <c r="K142" s="81"/>
      <c r="L142" s="74"/>
      <c r="M142" s="81"/>
      <c r="N142" s="74"/>
      <c r="O142" s="81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4.4" x14ac:dyDescent="0.3">
      <c r="A143" s="74"/>
      <c r="B143" s="74"/>
      <c r="C143" s="74"/>
      <c r="D143" s="74"/>
      <c r="E143" s="80"/>
      <c r="F143" s="74"/>
      <c r="G143" s="81"/>
      <c r="H143" s="74"/>
      <c r="I143" s="81"/>
      <c r="J143" s="74"/>
      <c r="K143" s="81"/>
      <c r="L143" s="74"/>
      <c r="M143" s="81"/>
      <c r="N143" s="74"/>
      <c r="O143" s="81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4.4" x14ac:dyDescent="0.3">
      <c r="A144" s="74"/>
      <c r="B144" s="74"/>
      <c r="C144" s="74"/>
      <c r="D144" s="74"/>
      <c r="E144" s="80"/>
      <c r="F144" s="74"/>
      <c r="G144" s="81"/>
      <c r="H144" s="74"/>
      <c r="I144" s="81"/>
      <c r="J144" s="74"/>
      <c r="K144" s="81"/>
      <c r="L144" s="74"/>
      <c r="M144" s="81"/>
      <c r="N144" s="74"/>
      <c r="O144" s="81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4.4" x14ac:dyDescent="0.3">
      <c r="A145" s="74"/>
      <c r="B145" s="74"/>
      <c r="C145" s="74"/>
      <c r="D145" s="74"/>
      <c r="E145" s="80"/>
      <c r="F145" s="74"/>
      <c r="G145" s="81"/>
      <c r="H145" s="74"/>
      <c r="I145" s="81"/>
      <c r="J145" s="74"/>
      <c r="K145" s="81"/>
      <c r="L145" s="74"/>
      <c r="M145" s="81"/>
      <c r="N145" s="74"/>
      <c r="O145" s="81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4.4" x14ac:dyDescent="0.3">
      <c r="A146" s="74"/>
      <c r="B146" s="74"/>
      <c r="C146" s="74"/>
      <c r="D146" s="74"/>
      <c r="E146" s="80"/>
      <c r="F146" s="74"/>
      <c r="G146" s="81"/>
      <c r="H146" s="74"/>
      <c r="I146" s="81"/>
      <c r="J146" s="74"/>
      <c r="K146" s="81"/>
      <c r="L146" s="74"/>
      <c r="M146" s="81"/>
      <c r="N146" s="74"/>
      <c r="O146" s="81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4.4" x14ac:dyDescent="0.3">
      <c r="A147" s="74"/>
      <c r="B147" s="74"/>
      <c r="C147" s="74"/>
      <c r="D147" s="74"/>
      <c r="E147" s="80"/>
      <c r="F147" s="74"/>
      <c r="G147" s="81"/>
      <c r="H147" s="74"/>
      <c r="I147" s="81"/>
      <c r="J147" s="74"/>
      <c r="K147" s="81"/>
      <c r="L147" s="74"/>
      <c r="M147" s="81"/>
      <c r="N147" s="74"/>
      <c r="O147" s="81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4.4" x14ac:dyDescent="0.3">
      <c r="A148" s="74"/>
      <c r="B148" s="74"/>
      <c r="C148" s="74"/>
      <c r="D148" s="74"/>
      <c r="E148" s="80"/>
      <c r="F148" s="74"/>
      <c r="G148" s="81"/>
      <c r="H148" s="74"/>
      <c r="I148" s="81"/>
      <c r="J148" s="74"/>
      <c r="K148" s="81"/>
      <c r="L148" s="74"/>
      <c r="M148" s="81"/>
      <c r="N148" s="74"/>
      <c r="O148" s="81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4.4" x14ac:dyDescent="0.3">
      <c r="A149" s="74"/>
      <c r="B149" s="74"/>
      <c r="C149" s="74"/>
      <c r="D149" s="74"/>
      <c r="E149" s="80"/>
      <c r="F149" s="74"/>
      <c r="G149" s="81"/>
      <c r="H149" s="74"/>
      <c r="I149" s="81"/>
      <c r="J149" s="74"/>
      <c r="K149" s="81"/>
      <c r="L149" s="74"/>
      <c r="M149" s="81"/>
      <c r="N149" s="74"/>
      <c r="O149" s="81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4.4" x14ac:dyDescent="0.3">
      <c r="A150" s="74"/>
      <c r="B150" s="74"/>
      <c r="C150" s="74"/>
      <c r="D150" s="74"/>
      <c r="E150" s="80"/>
      <c r="F150" s="74"/>
      <c r="G150" s="81"/>
      <c r="H150" s="74"/>
      <c r="I150" s="81"/>
      <c r="J150" s="74"/>
      <c r="K150" s="81"/>
      <c r="L150" s="74"/>
      <c r="M150" s="81"/>
      <c r="N150" s="74"/>
      <c r="O150" s="81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4.4" x14ac:dyDescent="0.3">
      <c r="A151" s="74"/>
      <c r="B151" s="74"/>
      <c r="C151" s="74"/>
      <c r="D151" s="74"/>
      <c r="E151" s="80"/>
      <c r="F151" s="74"/>
      <c r="G151" s="81"/>
      <c r="H151" s="74"/>
      <c r="I151" s="81"/>
      <c r="J151" s="74"/>
      <c r="K151" s="81"/>
      <c r="L151" s="74"/>
      <c r="M151" s="81"/>
      <c r="N151" s="74"/>
      <c r="O151" s="81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4.4" x14ac:dyDescent="0.3">
      <c r="A152" s="74"/>
      <c r="B152" s="74"/>
      <c r="C152" s="74"/>
      <c r="D152" s="74"/>
      <c r="E152" s="80"/>
      <c r="F152" s="74"/>
      <c r="G152" s="81"/>
      <c r="H152" s="74"/>
      <c r="I152" s="81"/>
      <c r="J152" s="74"/>
      <c r="K152" s="81"/>
      <c r="L152" s="74"/>
      <c r="M152" s="81"/>
      <c r="N152" s="74"/>
      <c r="O152" s="81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4.4" x14ac:dyDescent="0.3">
      <c r="A153" s="74"/>
      <c r="B153" s="74"/>
      <c r="C153" s="74"/>
      <c r="D153" s="74"/>
      <c r="E153" s="80"/>
      <c r="F153" s="74"/>
      <c r="G153" s="81"/>
      <c r="H153" s="74"/>
      <c r="I153" s="81"/>
      <c r="J153" s="74"/>
      <c r="K153" s="81"/>
      <c r="L153" s="74"/>
      <c r="M153" s="81"/>
      <c r="N153" s="74"/>
      <c r="O153" s="81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4.4" x14ac:dyDescent="0.3">
      <c r="A154" s="74"/>
      <c r="B154" s="74"/>
      <c r="C154" s="74"/>
      <c r="D154" s="74"/>
      <c r="E154" s="80"/>
      <c r="F154" s="74"/>
      <c r="G154" s="81"/>
      <c r="H154" s="74"/>
      <c r="I154" s="81"/>
      <c r="J154" s="74"/>
      <c r="K154" s="81"/>
      <c r="L154" s="74"/>
      <c r="M154" s="81"/>
      <c r="N154" s="74"/>
      <c r="O154" s="81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4.4" x14ac:dyDescent="0.3">
      <c r="A155" s="74"/>
      <c r="B155" s="74"/>
      <c r="C155" s="74"/>
      <c r="D155" s="74"/>
      <c r="E155" s="80"/>
      <c r="F155" s="74"/>
      <c r="G155" s="81"/>
      <c r="H155" s="74"/>
      <c r="I155" s="81"/>
      <c r="J155" s="74"/>
      <c r="K155" s="81"/>
      <c r="L155" s="74"/>
      <c r="M155" s="81"/>
      <c r="N155" s="74"/>
      <c r="O155" s="81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4.4" x14ac:dyDescent="0.3">
      <c r="A156" s="74"/>
      <c r="B156" s="74"/>
      <c r="C156" s="74"/>
      <c r="D156" s="74"/>
      <c r="E156" s="80"/>
      <c r="F156" s="74"/>
      <c r="G156" s="81"/>
      <c r="H156" s="74"/>
      <c r="I156" s="81"/>
      <c r="J156" s="74"/>
      <c r="K156" s="81"/>
      <c r="L156" s="74"/>
      <c r="M156" s="81"/>
      <c r="N156" s="74"/>
      <c r="O156" s="81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4.4" x14ac:dyDescent="0.3">
      <c r="A157" s="74"/>
      <c r="B157" s="74"/>
      <c r="C157" s="74"/>
      <c r="D157" s="74"/>
      <c r="E157" s="80"/>
      <c r="F157" s="74"/>
      <c r="G157" s="81"/>
      <c r="H157" s="74"/>
      <c r="I157" s="81"/>
      <c r="J157" s="74"/>
      <c r="K157" s="81"/>
      <c r="L157" s="74"/>
      <c r="M157" s="81"/>
      <c r="N157" s="74"/>
      <c r="O157" s="81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4.4" x14ac:dyDescent="0.3">
      <c r="A158" s="74"/>
      <c r="B158" s="74"/>
      <c r="C158" s="74"/>
      <c r="D158" s="74"/>
      <c r="E158" s="80"/>
      <c r="F158" s="74"/>
      <c r="G158" s="81"/>
      <c r="H158" s="74"/>
      <c r="I158" s="81"/>
      <c r="J158" s="74"/>
      <c r="K158" s="81"/>
      <c r="L158" s="74"/>
      <c r="M158" s="81"/>
      <c r="N158" s="74"/>
      <c r="O158" s="81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4.4" x14ac:dyDescent="0.3">
      <c r="A159" s="74"/>
      <c r="B159" s="74"/>
      <c r="C159" s="74"/>
      <c r="D159" s="74"/>
      <c r="E159" s="80"/>
      <c r="F159" s="74"/>
      <c r="G159" s="81"/>
      <c r="H159" s="74"/>
      <c r="I159" s="81"/>
      <c r="J159" s="74"/>
      <c r="K159" s="81"/>
      <c r="L159" s="74"/>
      <c r="M159" s="81"/>
      <c r="N159" s="74"/>
      <c r="O159" s="81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4.4" x14ac:dyDescent="0.3">
      <c r="A160" s="74"/>
      <c r="B160" s="74"/>
      <c r="C160" s="74"/>
      <c r="D160" s="74"/>
      <c r="E160" s="80"/>
      <c r="F160" s="74"/>
      <c r="G160" s="81"/>
      <c r="H160" s="74"/>
      <c r="I160" s="81"/>
      <c r="J160" s="74"/>
      <c r="K160" s="81"/>
      <c r="L160" s="74"/>
      <c r="M160" s="81"/>
      <c r="N160" s="74"/>
      <c r="O160" s="81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4.4" x14ac:dyDescent="0.3">
      <c r="A161" s="74"/>
      <c r="B161" s="74"/>
      <c r="C161" s="74"/>
      <c r="D161" s="74"/>
      <c r="E161" s="80"/>
      <c r="F161" s="74"/>
      <c r="G161" s="81"/>
      <c r="H161" s="74"/>
      <c r="I161" s="81"/>
      <c r="J161" s="74"/>
      <c r="K161" s="81"/>
      <c r="L161" s="74"/>
      <c r="M161" s="81"/>
      <c r="N161" s="74"/>
      <c r="O161" s="81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4.4" x14ac:dyDescent="0.3">
      <c r="A162" s="74"/>
      <c r="B162" s="74"/>
      <c r="C162" s="74"/>
      <c r="D162" s="74"/>
      <c r="E162" s="80"/>
      <c r="F162" s="74"/>
      <c r="G162" s="81"/>
      <c r="H162" s="74"/>
      <c r="I162" s="81"/>
      <c r="J162" s="74"/>
      <c r="K162" s="81"/>
      <c r="L162" s="74"/>
      <c r="M162" s="81"/>
      <c r="N162" s="74"/>
      <c r="O162" s="81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4.4" x14ac:dyDescent="0.3">
      <c r="A163" s="74"/>
      <c r="B163" s="74"/>
      <c r="C163" s="74"/>
      <c r="D163" s="74"/>
      <c r="E163" s="80"/>
      <c r="F163" s="74"/>
      <c r="G163" s="81"/>
      <c r="H163" s="74"/>
      <c r="I163" s="81"/>
      <c r="J163" s="74"/>
      <c r="K163" s="81"/>
      <c r="L163" s="74"/>
      <c r="M163" s="81"/>
      <c r="N163" s="74"/>
      <c r="O163" s="81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4.4" x14ac:dyDescent="0.3">
      <c r="A164" s="74"/>
      <c r="B164" s="74"/>
      <c r="C164" s="74"/>
      <c r="D164" s="74"/>
      <c r="E164" s="80"/>
      <c r="F164" s="74"/>
      <c r="G164" s="81"/>
      <c r="H164" s="74"/>
      <c r="I164" s="81"/>
      <c r="J164" s="74"/>
      <c r="K164" s="81"/>
      <c r="L164" s="74"/>
      <c r="M164" s="81"/>
      <c r="N164" s="74"/>
      <c r="O164" s="81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4.4" x14ac:dyDescent="0.3">
      <c r="A165" s="74"/>
      <c r="B165" s="74"/>
      <c r="C165" s="74"/>
      <c r="D165" s="74"/>
      <c r="E165" s="80"/>
      <c r="F165" s="74"/>
      <c r="G165" s="81"/>
      <c r="H165" s="74"/>
      <c r="I165" s="81"/>
      <c r="J165" s="74"/>
      <c r="K165" s="81"/>
      <c r="L165" s="74"/>
      <c r="M165" s="81"/>
      <c r="N165" s="74"/>
      <c r="O165" s="81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4.4" x14ac:dyDescent="0.3">
      <c r="A166" s="74"/>
      <c r="B166" s="74"/>
      <c r="C166" s="74"/>
      <c r="D166" s="74"/>
      <c r="E166" s="80"/>
      <c r="F166" s="74"/>
      <c r="G166" s="81"/>
      <c r="H166" s="74"/>
      <c r="I166" s="81"/>
      <c r="J166" s="74"/>
      <c r="K166" s="81"/>
      <c r="L166" s="74"/>
      <c r="M166" s="81"/>
      <c r="N166" s="74"/>
      <c r="O166" s="81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4.4" x14ac:dyDescent="0.3">
      <c r="A167" s="74"/>
      <c r="B167" s="74"/>
      <c r="C167" s="74"/>
      <c r="D167" s="74"/>
      <c r="E167" s="80"/>
      <c r="F167" s="74"/>
      <c r="G167" s="81"/>
      <c r="H167" s="74"/>
      <c r="I167" s="81"/>
      <c r="J167" s="74"/>
      <c r="K167" s="81"/>
      <c r="L167" s="74"/>
      <c r="M167" s="81"/>
      <c r="N167" s="74"/>
      <c r="O167" s="81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4.4" x14ac:dyDescent="0.3">
      <c r="A168" s="74"/>
      <c r="B168" s="74"/>
      <c r="C168" s="74"/>
      <c r="D168" s="74"/>
      <c r="E168" s="80"/>
      <c r="F168" s="74"/>
      <c r="G168" s="81"/>
      <c r="H168" s="74"/>
      <c r="I168" s="81"/>
      <c r="J168" s="74"/>
      <c r="K168" s="81"/>
      <c r="L168" s="74"/>
      <c r="M168" s="81"/>
      <c r="N168" s="74"/>
      <c r="O168" s="81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4.4" x14ac:dyDescent="0.3">
      <c r="A169" s="74"/>
      <c r="B169" s="74"/>
      <c r="C169" s="74"/>
      <c r="D169" s="74"/>
      <c r="E169" s="80"/>
      <c r="F169" s="74"/>
      <c r="G169" s="81"/>
      <c r="H169" s="74"/>
      <c r="I169" s="81"/>
      <c r="J169" s="74"/>
      <c r="K169" s="81"/>
      <c r="L169" s="74"/>
      <c r="M169" s="81"/>
      <c r="N169" s="74"/>
      <c r="O169" s="81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4.4" x14ac:dyDescent="0.3">
      <c r="A170" s="74"/>
      <c r="B170" s="74"/>
      <c r="C170" s="74"/>
      <c r="D170" s="74"/>
      <c r="E170" s="80"/>
      <c r="F170" s="74"/>
      <c r="G170" s="81"/>
      <c r="H170" s="74"/>
      <c r="I170" s="81"/>
      <c r="J170" s="74"/>
      <c r="K170" s="81"/>
      <c r="L170" s="74"/>
      <c r="M170" s="81"/>
      <c r="N170" s="74"/>
      <c r="O170" s="81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4.4" x14ac:dyDescent="0.3">
      <c r="A171" s="74"/>
      <c r="B171" s="74"/>
      <c r="C171" s="74"/>
      <c r="D171" s="74"/>
      <c r="E171" s="80"/>
      <c r="F171" s="74"/>
      <c r="G171" s="81"/>
      <c r="H171" s="74"/>
      <c r="I171" s="81"/>
      <c r="J171" s="74"/>
      <c r="K171" s="81"/>
      <c r="L171" s="74"/>
      <c r="M171" s="81"/>
      <c r="N171" s="74"/>
      <c r="O171" s="81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4.4" x14ac:dyDescent="0.3">
      <c r="A172" s="74"/>
      <c r="B172" s="74"/>
      <c r="C172" s="74"/>
      <c r="D172" s="74"/>
      <c r="E172" s="80"/>
      <c r="F172" s="74"/>
      <c r="G172" s="81"/>
      <c r="H172" s="74"/>
      <c r="I172" s="81"/>
      <c r="J172" s="74"/>
      <c r="K172" s="81"/>
      <c r="L172" s="74"/>
      <c r="M172" s="81"/>
      <c r="N172" s="74"/>
      <c r="O172" s="81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4.4" x14ac:dyDescent="0.3">
      <c r="A173" s="74"/>
      <c r="B173" s="74"/>
      <c r="C173" s="74"/>
      <c r="D173" s="74"/>
      <c r="E173" s="80"/>
      <c r="F173" s="74"/>
      <c r="G173" s="81"/>
      <c r="H173" s="74"/>
      <c r="I173" s="81"/>
      <c r="J173" s="74"/>
      <c r="K173" s="81"/>
      <c r="L173" s="74"/>
      <c r="M173" s="81"/>
      <c r="N173" s="74"/>
      <c r="O173" s="81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4.4" x14ac:dyDescent="0.3">
      <c r="A174" s="74"/>
      <c r="B174" s="74"/>
      <c r="C174" s="74"/>
      <c r="D174" s="74"/>
      <c r="E174" s="80"/>
      <c r="F174" s="74"/>
      <c r="G174" s="81"/>
      <c r="H174" s="74"/>
      <c r="I174" s="81"/>
      <c r="J174" s="74"/>
      <c r="K174" s="81"/>
      <c r="L174" s="74"/>
      <c r="M174" s="81"/>
      <c r="N174" s="74"/>
      <c r="O174" s="81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4.4" x14ac:dyDescent="0.3">
      <c r="A175" s="74"/>
      <c r="B175" s="74"/>
      <c r="C175" s="74"/>
      <c r="D175" s="74"/>
      <c r="E175" s="80"/>
      <c r="F175" s="74"/>
      <c r="G175" s="81"/>
      <c r="H175" s="74"/>
      <c r="I175" s="81"/>
      <c r="J175" s="74"/>
      <c r="K175" s="81"/>
      <c r="L175" s="74"/>
      <c r="M175" s="81"/>
      <c r="N175" s="74"/>
      <c r="O175" s="81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4.4" x14ac:dyDescent="0.3">
      <c r="A176" s="74"/>
      <c r="B176" s="74"/>
      <c r="C176" s="74"/>
      <c r="D176" s="74"/>
      <c r="E176" s="80"/>
      <c r="F176" s="74"/>
      <c r="G176" s="81"/>
      <c r="H176" s="74"/>
      <c r="I176" s="81"/>
      <c r="J176" s="74"/>
      <c r="K176" s="81"/>
      <c r="L176" s="74"/>
      <c r="M176" s="81"/>
      <c r="N176" s="74"/>
      <c r="O176" s="81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4.4" x14ac:dyDescent="0.3">
      <c r="A177" s="74"/>
      <c r="B177" s="74"/>
      <c r="C177" s="74"/>
      <c r="D177" s="74"/>
      <c r="E177" s="80"/>
      <c r="F177" s="74"/>
      <c r="G177" s="81"/>
      <c r="H177" s="74"/>
      <c r="I177" s="81"/>
      <c r="J177" s="74"/>
      <c r="K177" s="81"/>
      <c r="L177" s="74"/>
      <c r="M177" s="81"/>
      <c r="N177" s="74"/>
      <c r="O177" s="81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4.4" x14ac:dyDescent="0.3">
      <c r="A178" s="74"/>
      <c r="B178" s="74"/>
      <c r="C178" s="74"/>
      <c r="D178" s="74"/>
      <c r="E178" s="80"/>
      <c r="F178" s="74"/>
      <c r="G178" s="81"/>
      <c r="H178" s="74"/>
      <c r="I178" s="81"/>
      <c r="J178" s="74"/>
      <c r="K178" s="81"/>
      <c r="L178" s="74"/>
      <c r="M178" s="81"/>
      <c r="N178" s="74"/>
      <c r="O178" s="81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4.4" x14ac:dyDescent="0.3">
      <c r="A179" s="74"/>
      <c r="B179" s="74"/>
      <c r="C179" s="74"/>
      <c r="D179" s="74"/>
      <c r="E179" s="80"/>
      <c r="F179" s="74"/>
      <c r="G179" s="81"/>
      <c r="H179" s="74"/>
      <c r="I179" s="81"/>
      <c r="J179" s="74"/>
      <c r="K179" s="81"/>
      <c r="L179" s="74"/>
      <c r="M179" s="81"/>
      <c r="N179" s="74"/>
      <c r="O179" s="81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4.4" x14ac:dyDescent="0.3">
      <c r="A180" s="74"/>
      <c r="B180" s="74"/>
      <c r="C180" s="74"/>
      <c r="D180" s="74"/>
      <c r="E180" s="80"/>
      <c r="F180" s="74"/>
      <c r="G180" s="81"/>
      <c r="H180" s="74"/>
      <c r="I180" s="81"/>
      <c r="J180" s="74"/>
      <c r="K180" s="81"/>
      <c r="L180" s="74"/>
      <c r="M180" s="81"/>
      <c r="N180" s="74"/>
      <c r="O180" s="81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4.4" x14ac:dyDescent="0.3">
      <c r="A181" s="74"/>
      <c r="B181" s="74"/>
      <c r="C181" s="74"/>
      <c r="D181" s="74"/>
      <c r="E181" s="80"/>
      <c r="F181" s="74"/>
      <c r="G181" s="81"/>
      <c r="H181" s="74"/>
      <c r="I181" s="81"/>
      <c r="J181" s="74"/>
      <c r="K181" s="81"/>
      <c r="L181" s="74"/>
      <c r="M181" s="81"/>
      <c r="N181" s="74"/>
      <c r="O181" s="81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4.4" x14ac:dyDescent="0.3">
      <c r="A182" s="74"/>
      <c r="B182" s="74"/>
      <c r="C182" s="74"/>
      <c r="D182" s="74"/>
      <c r="E182" s="80"/>
      <c r="F182" s="74"/>
      <c r="G182" s="81"/>
      <c r="H182" s="74"/>
      <c r="I182" s="81"/>
      <c r="J182" s="74"/>
      <c r="K182" s="81"/>
      <c r="L182" s="74"/>
      <c r="M182" s="81"/>
      <c r="N182" s="74"/>
      <c r="O182" s="81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4.4" x14ac:dyDescent="0.3">
      <c r="A183" s="74"/>
      <c r="B183" s="74"/>
      <c r="C183" s="74"/>
      <c r="D183" s="74"/>
      <c r="E183" s="80"/>
      <c r="F183" s="74"/>
      <c r="G183" s="81"/>
      <c r="H183" s="74"/>
      <c r="I183" s="81"/>
      <c r="J183" s="74"/>
      <c r="K183" s="81"/>
      <c r="L183" s="74"/>
      <c r="M183" s="81"/>
      <c r="N183" s="74"/>
      <c r="O183" s="81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4.4" x14ac:dyDescent="0.3">
      <c r="A184" s="74"/>
      <c r="B184" s="74"/>
      <c r="C184" s="74"/>
      <c r="D184" s="74"/>
      <c r="E184" s="80"/>
      <c r="F184" s="74"/>
      <c r="G184" s="81"/>
      <c r="H184" s="74"/>
      <c r="I184" s="81"/>
      <c r="J184" s="74"/>
      <c r="K184" s="81"/>
      <c r="L184" s="74"/>
      <c r="M184" s="81"/>
      <c r="N184" s="74"/>
      <c r="O184" s="81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4.4" x14ac:dyDescent="0.3">
      <c r="A185" s="74"/>
      <c r="B185" s="74"/>
      <c r="C185" s="74"/>
      <c r="D185" s="74"/>
      <c r="E185" s="80"/>
      <c r="F185" s="74"/>
      <c r="G185" s="81"/>
      <c r="H185" s="74"/>
      <c r="I185" s="81"/>
      <c r="J185" s="74"/>
      <c r="K185" s="81"/>
      <c r="L185" s="74"/>
      <c r="M185" s="81"/>
      <c r="N185" s="74"/>
      <c r="O185" s="81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4.4" x14ac:dyDescent="0.3">
      <c r="A186" s="74"/>
      <c r="B186" s="74"/>
      <c r="C186" s="74"/>
      <c r="D186" s="74"/>
      <c r="E186" s="80"/>
      <c r="F186" s="74"/>
      <c r="G186" s="81"/>
      <c r="H186" s="74"/>
      <c r="I186" s="81"/>
      <c r="J186" s="74"/>
      <c r="K186" s="81"/>
      <c r="L186" s="74"/>
      <c r="M186" s="81"/>
      <c r="N186" s="74"/>
      <c r="O186" s="81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4.4" x14ac:dyDescent="0.3">
      <c r="A187" s="74"/>
      <c r="B187" s="74"/>
      <c r="C187" s="74"/>
      <c r="D187" s="74"/>
      <c r="E187" s="80"/>
      <c r="F187" s="74"/>
      <c r="G187" s="81"/>
      <c r="H187" s="74"/>
      <c r="I187" s="81"/>
      <c r="J187" s="74"/>
      <c r="K187" s="81"/>
      <c r="L187" s="74"/>
      <c r="M187" s="81"/>
      <c r="N187" s="74"/>
      <c r="O187" s="81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4.4" x14ac:dyDescent="0.3">
      <c r="A188" s="74"/>
      <c r="B188" s="74"/>
      <c r="C188" s="74"/>
      <c r="D188" s="74"/>
      <c r="E188" s="80"/>
      <c r="F188" s="74"/>
      <c r="G188" s="81"/>
      <c r="H188" s="74"/>
      <c r="I188" s="81"/>
      <c r="J188" s="74"/>
      <c r="K188" s="81"/>
      <c r="L188" s="74"/>
      <c r="M188" s="81"/>
      <c r="N188" s="74"/>
      <c r="O188" s="81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4.4" x14ac:dyDescent="0.3">
      <c r="A189" s="74"/>
      <c r="B189" s="74"/>
      <c r="C189" s="74"/>
      <c r="D189" s="74"/>
      <c r="E189" s="80"/>
      <c r="F189" s="74"/>
      <c r="G189" s="81"/>
      <c r="H189" s="74"/>
      <c r="I189" s="81"/>
      <c r="J189" s="74"/>
      <c r="K189" s="81"/>
      <c r="L189" s="74"/>
      <c r="M189" s="81"/>
      <c r="N189" s="74"/>
      <c r="O189" s="81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4.4" x14ac:dyDescent="0.3">
      <c r="A190" s="74"/>
      <c r="B190" s="74"/>
      <c r="C190" s="74"/>
      <c r="D190" s="74"/>
      <c r="E190" s="80"/>
      <c r="F190" s="74"/>
      <c r="G190" s="81"/>
      <c r="H190" s="74"/>
      <c r="I190" s="81"/>
      <c r="J190" s="74"/>
      <c r="K190" s="81"/>
      <c r="L190" s="74"/>
      <c r="M190" s="81"/>
      <c r="N190" s="74"/>
      <c r="O190" s="81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4.4" x14ac:dyDescent="0.3">
      <c r="A191" s="74"/>
      <c r="B191" s="74"/>
      <c r="C191" s="74"/>
      <c r="D191" s="74"/>
      <c r="E191" s="80"/>
      <c r="F191" s="74"/>
      <c r="G191" s="81"/>
      <c r="H191" s="74"/>
      <c r="I191" s="81"/>
      <c r="J191" s="74"/>
      <c r="K191" s="81"/>
      <c r="L191" s="74"/>
      <c r="M191" s="81"/>
      <c r="N191" s="74"/>
      <c r="O191" s="81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4.4" x14ac:dyDescent="0.3">
      <c r="A192" s="74"/>
      <c r="B192" s="74"/>
      <c r="C192" s="74"/>
      <c r="D192" s="74"/>
      <c r="E192" s="80"/>
      <c r="F192" s="74"/>
      <c r="G192" s="81"/>
      <c r="H192" s="74"/>
      <c r="I192" s="81"/>
      <c r="J192" s="74"/>
      <c r="K192" s="81"/>
      <c r="L192" s="74"/>
      <c r="M192" s="81"/>
      <c r="N192" s="74"/>
      <c r="O192" s="81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4.4" x14ac:dyDescent="0.3">
      <c r="A193" s="74"/>
      <c r="B193" s="74"/>
      <c r="C193" s="74"/>
      <c r="D193" s="74"/>
      <c r="E193" s="80"/>
      <c r="F193" s="74"/>
      <c r="G193" s="81"/>
      <c r="H193" s="74"/>
      <c r="I193" s="81"/>
      <c r="J193" s="74"/>
      <c r="K193" s="81"/>
      <c r="L193" s="74"/>
      <c r="M193" s="81"/>
      <c r="N193" s="74"/>
      <c r="O193" s="81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4.4" x14ac:dyDescent="0.3">
      <c r="A194" s="74"/>
      <c r="B194" s="74"/>
      <c r="C194" s="74"/>
      <c r="D194" s="74"/>
      <c r="E194" s="80"/>
      <c r="F194" s="74"/>
      <c r="G194" s="81"/>
      <c r="H194" s="74"/>
      <c r="I194" s="81"/>
      <c r="J194" s="74"/>
      <c r="K194" s="81"/>
      <c r="L194" s="74"/>
      <c r="M194" s="81"/>
      <c r="N194" s="74"/>
      <c r="O194" s="81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4.4" x14ac:dyDescent="0.3">
      <c r="A195" s="74"/>
      <c r="B195" s="74"/>
      <c r="C195" s="74"/>
      <c r="D195" s="74"/>
      <c r="E195" s="80"/>
      <c r="F195" s="74"/>
      <c r="G195" s="81"/>
      <c r="H195" s="74"/>
      <c r="I195" s="81"/>
      <c r="J195" s="74"/>
      <c r="K195" s="81"/>
      <c r="L195" s="74"/>
      <c r="M195" s="81"/>
      <c r="N195" s="74"/>
      <c r="O195" s="81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4.4" x14ac:dyDescent="0.3">
      <c r="A196" s="74"/>
      <c r="B196" s="74"/>
      <c r="C196" s="74"/>
      <c r="D196" s="74"/>
      <c r="E196" s="80"/>
      <c r="F196" s="74"/>
      <c r="G196" s="81"/>
      <c r="H196" s="74"/>
      <c r="I196" s="81"/>
      <c r="J196" s="74"/>
      <c r="K196" s="81"/>
      <c r="L196" s="74"/>
      <c r="M196" s="81"/>
      <c r="N196" s="74"/>
      <c r="O196" s="81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4.4" x14ac:dyDescent="0.3">
      <c r="A197" s="74"/>
      <c r="B197" s="74"/>
      <c r="C197" s="74"/>
      <c r="D197" s="74"/>
      <c r="E197" s="80"/>
      <c r="F197" s="74"/>
      <c r="G197" s="81"/>
      <c r="H197" s="74"/>
      <c r="I197" s="81"/>
      <c r="J197" s="74"/>
      <c r="K197" s="81"/>
      <c r="L197" s="74"/>
      <c r="M197" s="81"/>
      <c r="N197" s="74"/>
      <c r="O197" s="81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4.4" x14ac:dyDescent="0.3">
      <c r="A198" s="74"/>
      <c r="B198" s="74"/>
      <c r="C198" s="74"/>
      <c r="D198" s="74"/>
      <c r="E198" s="80"/>
      <c r="F198" s="74"/>
      <c r="G198" s="81"/>
      <c r="H198" s="74"/>
      <c r="I198" s="81"/>
      <c r="J198" s="74"/>
      <c r="K198" s="81"/>
      <c r="L198" s="74"/>
      <c r="M198" s="81"/>
      <c r="N198" s="74"/>
      <c r="O198" s="81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4.4" x14ac:dyDescent="0.3">
      <c r="A199" s="74"/>
      <c r="B199" s="74"/>
      <c r="C199" s="74"/>
      <c r="D199" s="74"/>
      <c r="E199" s="80"/>
      <c r="F199" s="74"/>
      <c r="G199" s="81"/>
      <c r="H199" s="74"/>
      <c r="I199" s="81"/>
      <c r="J199" s="74"/>
      <c r="K199" s="81"/>
      <c r="L199" s="74"/>
      <c r="M199" s="81"/>
      <c r="N199" s="74"/>
      <c r="O199" s="81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4.4" x14ac:dyDescent="0.3">
      <c r="A200" s="74"/>
      <c r="B200" s="74"/>
      <c r="C200" s="74"/>
      <c r="D200" s="74"/>
      <c r="E200" s="80"/>
      <c r="F200" s="74"/>
      <c r="G200" s="81"/>
      <c r="H200" s="74"/>
      <c r="I200" s="81"/>
      <c r="J200" s="74"/>
      <c r="K200" s="81"/>
      <c r="L200" s="74"/>
      <c r="M200" s="81"/>
      <c r="N200" s="74"/>
      <c r="O200" s="81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4.4" x14ac:dyDescent="0.3">
      <c r="A201" s="74"/>
      <c r="B201" s="74"/>
      <c r="C201" s="74"/>
      <c r="D201" s="74"/>
      <c r="E201" s="80"/>
      <c r="F201" s="74"/>
      <c r="G201" s="81"/>
      <c r="H201" s="74"/>
      <c r="I201" s="81"/>
      <c r="J201" s="74"/>
      <c r="K201" s="81"/>
      <c r="L201" s="74"/>
      <c r="M201" s="81"/>
      <c r="N201" s="74"/>
      <c r="O201" s="81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4.4" x14ac:dyDescent="0.3">
      <c r="A202" s="74"/>
      <c r="B202" s="74"/>
      <c r="C202" s="74"/>
      <c r="D202" s="74"/>
      <c r="E202" s="80"/>
      <c r="F202" s="74"/>
      <c r="G202" s="81"/>
      <c r="H202" s="74"/>
      <c r="I202" s="81"/>
      <c r="J202" s="74"/>
      <c r="K202" s="81"/>
      <c r="L202" s="74"/>
      <c r="M202" s="81"/>
      <c r="N202" s="74"/>
      <c r="O202" s="81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4.4" x14ac:dyDescent="0.3">
      <c r="A203" s="74"/>
      <c r="B203" s="74"/>
      <c r="C203" s="74"/>
      <c r="D203" s="74"/>
      <c r="E203" s="80"/>
      <c r="F203" s="74"/>
      <c r="G203" s="81"/>
      <c r="H203" s="74"/>
      <c r="I203" s="81"/>
      <c r="J203" s="74"/>
      <c r="K203" s="81"/>
      <c r="L203" s="74"/>
      <c r="M203" s="81"/>
      <c r="N203" s="74"/>
      <c r="O203" s="81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4.4" x14ac:dyDescent="0.3">
      <c r="A204" s="74"/>
      <c r="B204" s="74"/>
      <c r="C204" s="74"/>
      <c r="D204" s="74"/>
      <c r="E204" s="80"/>
      <c r="F204" s="74"/>
      <c r="G204" s="81"/>
      <c r="H204" s="74"/>
      <c r="I204" s="81"/>
      <c r="J204" s="74"/>
      <c r="K204" s="81"/>
      <c r="L204" s="74"/>
      <c r="M204" s="81"/>
      <c r="N204" s="74"/>
      <c r="O204" s="81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4.4" x14ac:dyDescent="0.3">
      <c r="A205" s="74"/>
      <c r="B205" s="74"/>
      <c r="C205" s="74"/>
      <c r="D205" s="74"/>
      <c r="E205" s="80"/>
      <c r="F205" s="74"/>
      <c r="G205" s="81"/>
      <c r="H205" s="74"/>
      <c r="I205" s="81"/>
      <c r="J205" s="74"/>
      <c r="K205" s="81"/>
      <c r="L205" s="74"/>
      <c r="M205" s="81"/>
      <c r="N205" s="74"/>
      <c r="O205" s="81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4.4" x14ac:dyDescent="0.3">
      <c r="A206" s="74"/>
      <c r="B206" s="74"/>
      <c r="C206" s="74"/>
      <c r="D206" s="74"/>
      <c r="E206" s="80"/>
      <c r="F206" s="74"/>
      <c r="G206" s="81"/>
      <c r="H206" s="74"/>
      <c r="I206" s="81"/>
      <c r="J206" s="74"/>
      <c r="K206" s="81"/>
      <c r="L206" s="74"/>
      <c r="M206" s="81"/>
      <c r="N206" s="74"/>
      <c r="O206" s="81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4.4" x14ac:dyDescent="0.3">
      <c r="A207" s="74"/>
      <c r="B207" s="74"/>
      <c r="C207" s="74"/>
      <c r="D207" s="74"/>
      <c r="E207" s="80"/>
      <c r="F207" s="74"/>
      <c r="G207" s="81"/>
      <c r="H207" s="74"/>
      <c r="I207" s="81"/>
      <c r="J207" s="74"/>
      <c r="K207" s="81"/>
      <c r="L207" s="74"/>
      <c r="M207" s="81"/>
      <c r="N207" s="74"/>
      <c r="O207" s="81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4.4" x14ac:dyDescent="0.3">
      <c r="A208" s="74"/>
      <c r="B208" s="74"/>
      <c r="C208" s="74"/>
      <c r="D208" s="74"/>
      <c r="E208" s="80"/>
      <c r="F208" s="74"/>
      <c r="G208" s="81"/>
      <c r="H208" s="74"/>
      <c r="I208" s="81"/>
      <c r="J208" s="74"/>
      <c r="K208" s="81"/>
      <c r="L208" s="74"/>
      <c r="M208" s="81"/>
      <c r="N208" s="74"/>
      <c r="O208" s="81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4.4" x14ac:dyDescent="0.3">
      <c r="A209" s="74"/>
      <c r="B209" s="74"/>
      <c r="C209" s="74"/>
      <c r="D209" s="74"/>
      <c r="E209" s="80"/>
      <c r="F209" s="74"/>
      <c r="G209" s="81"/>
      <c r="H209" s="74"/>
      <c r="I209" s="81"/>
      <c r="J209" s="74"/>
      <c r="K209" s="81"/>
      <c r="L209" s="74"/>
      <c r="M209" s="81"/>
      <c r="N209" s="74"/>
      <c r="O209" s="81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4.4" x14ac:dyDescent="0.3">
      <c r="A210" s="74"/>
      <c r="B210" s="74"/>
      <c r="C210" s="74"/>
      <c r="D210" s="74"/>
      <c r="E210" s="80"/>
      <c r="F210" s="74"/>
      <c r="G210" s="81"/>
      <c r="H210" s="74"/>
      <c r="I210" s="81"/>
      <c r="J210" s="74"/>
      <c r="K210" s="81"/>
      <c r="L210" s="74"/>
      <c r="M210" s="81"/>
      <c r="N210" s="74"/>
      <c r="O210" s="81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4.4" x14ac:dyDescent="0.3">
      <c r="A211" s="74"/>
      <c r="B211" s="74"/>
      <c r="C211" s="74"/>
      <c r="D211" s="74"/>
      <c r="E211" s="80"/>
      <c r="F211" s="74"/>
      <c r="G211" s="81"/>
      <c r="H211" s="74"/>
      <c r="I211" s="81"/>
      <c r="J211" s="74"/>
      <c r="K211" s="81"/>
      <c r="L211" s="74"/>
      <c r="M211" s="81"/>
      <c r="N211" s="74"/>
      <c r="O211" s="81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4.4" x14ac:dyDescent="0.3">
      <c r="A212" s="74"/>
      <c r="B212" s="74"/>
      <c r="C212" s="74"/>
      <c r="D212" s="74"/>
      <c r="E212" s="80"/>
      <c r="F212" s="74"/>
      <c r="G212" s="81"/>
      <c r="H212" s="74"/>
      <c r="I212" s="81"/>
      <c r="J212" s="74"/>
      <c r="K212" s="81"/>
      <c r="L212" s="74"/>
      <c r="M212" s="81"/>
      <c r="N212" s="74"/>
      <c r="O212" s="81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4.4" x14ac:dyDescent="0.3">
      <c r="A213" s="74"/>
      <c r="B213" s="74"/>
      <c r="C213" s="74"/>
      <c r="D213" s="74"/>
      <c r="E213" s="80"/>
      <c r="F213" s="74"/>
      <c r="G213" s="81"/>
      <c r="H213" s="74"/>
      <c r="I213" s="81"/>
      <c r="J213" s="74"/>
      <c r="K213" s="81"/>
      <c r="L213" s="74"/>
      <c r="M213" s="81"/>
      <c r="N213" s="74"/>
      <c r="O213" s="81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4.4" x14ac:dyDescent="0.3">
      <c r="A214" s="74"/>
      <c r="B214" s="74"/>
      <c r="C214" s="74"/>
      <c r="D214" s="74"/>
      <c r="E214" s="80"/>
      <c r="F214" s="74"/>
      <c r="G214" s="81"/>
      <c r="H214" s="74"/>
      <c r="I214" s="81"/>
      <c r="J214" s="74"/>
      <c r="K214" s="81"/>
      <c r="L214" s="74"/>
      <c r="M214" s="81"/>
      <c r="N214" s="74"/>
      <c r="O214" s="81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4.4" x14ac:dyDescent="0.3">
      <c r="A215" s="74"/>
      <c r="B215" s="74"/>
      <c r="C215" s="74"/>
      <c r="D215" s="74"/>
      <c r="E215" s="80"/>
      <c r="F215" s="74"/>
      <c r="G215" s="81"/>
      <c r="H215" s="74"/>
      <c r="I215" s="81"/>
      <c r="J215" s="74"/>
      <c r="K215" s="81"/>
      <c r="L215" s="74"/>
      <c r="M215" s="81"/>
      <c r="N215" s="74"/>
      <c r="O215" s="81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4.4" x14ac:dyDescent="0.3">
      <c r="A216" s="74"/>
      <c r="B216" s="74"/>
      <c r="C216" s="74"/>
      <c r="D216" s="74"/>
      <c r="E216" s="80"/>
      <c r="F216" s="74"/>
      <c r="G216" s="81"/>
      <c r="H216" s="74"/>
      <c r="I216" s="81"/>
      <c r="J216" s="74"/>
      <c r="K216" s="81"/>
      <c r="L216" s="74"/>
      <c r="M216" s="81"/>
      <c r="N216" s="74"/>
      <c r="O216" s="81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4.4" x14ac:dyDescent="0.3">
      <c r="A217" s="74"/>
      <c r="B217" s="74"/>
      <c r="C217" s="74"/>
      <c r="D217" s="74"/>
      <c r="E217" s="80"/>
      <c r="F217" s="74"/>
      <c r="G217" s="81"/>
      <c r="H217" s="74"/>
      <c r="I217" s="81"/>
      <c r="J217" s="74"/>
      <c r="K217" s="81"/>
      <c r="L217" s="74"/>
      <c r="M217" s="81"/>
      <c r="N217" s="74"/>
      <c r="O217" s="81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4.4" x14ac:dyDescent="0.3">
      <c r="A218" s="74"/>
      <c r="B218" s="74"/>
      <c r="C218" s="74"/>
      <c r="D218" s="74"/>
      <c r="E218" s="80"/>
      <c r="F218" s="74"/>
      <c r="G218" s="81"/>
      <c r="H218" s="74"/>
      <c r="I218" s="81"/>
      <c r="J218" s="74"/>
      <c r="K218" s="81"/>
      <c r="L218" s="74"/>
      <c r="M218" s="81"/>
      <c r="N218" s="74"/>
      <c r="O218" s="81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4.4" x14ac:dyDescent="0.3">
      <c r="A219" s="74"/>
      <c r="B219" s="74"/>
      <c r="C219" s="74"/>
      <c r="D219" s="74"/>
      <c r="E219" s="80"/>
      <c r="F219" s="74"/>
      <c r="G219" s="81"/>
      <c r="H219" s="74"/>
      <c r="I219" s="81"/>
      <c r="J219" s="74"/>
      <c r="K219" s="81"/>
      <c r="L219" s="74"/>
      <c r="M219" s="81"/>
      <c r="N219" s="74"/>
      <c r="O219" s="81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4.4" x14ac:dyDescent="0.3">
      <c r="A220" s="74"/>
      <c r="B220" s="74"/>
      <c r="C220" s="74"/>
      <c r="D220" s="74"/>
      <c r="E220" s="80"/>
      <c r="F220" s="74"/>
      <c r="G220" s="81"/>
      <c r="H220" s="74"/>
      <c r="I220" s="81"/>
      <c r="J220" s="74"/>
      <c r="K220" s="81"/>
      <c r="L220" s="74"/>
      <c r="M220" s="81"/>
      <c r="N220" s="74"/>
      <c r="O220" s="81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4.4" x14ac:dyDescent="0.3">
      <c r="A221" s="74"/>
      <c r="B221" s="74"/>
      <c r="C221" s="74"/>
      <c r="D221" s="74"/>
      <c r="E221" s="80"/>
      <c r="F221" s="74"/>
      <c r="G221" s="81"/>
      <c r="H221" s="74"/>
      <c r="I221" s="81"/>
      <c r="J221" s="74"/>
      <c r="K221" s="81"/>
      <c r="L221" s="74"/>
      <c r="M221" s="81"/>
      <c r="N221" s="74"/>
      <c r="O221" s="81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4.4" x14ac:dyDescent="0.3">
      <c r="A222" s="74"/>
      <c r="B222" s="74"/>
      <c r="C222" s="74"/>
      <c r="D222" s="74"/>
      <c r="E222" s="80"/>
      <c r="F222" s="74"/>
      <c r="G222" s="81"/>
      <c r="H222" s="74"/>
      <c r="I222" s="81"/>
      <c r="J222" s="74"/>
      <c r="K222" s="81"/>
      <c r="L222" s="74"/>
      <c r="M222" s="81"/>
      <c r="N222" s="74"/>
      <c r="O222" s="81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4.4" x14ac:dyDescent="0.3">
      <c r="A223" s="74"/>
      <c r="B223" s="74"/>
      <c r="C223" s="74"/>
      <c r="D223" s="74"/>
      <c r="E223" s="80"/>
      <c r="F223" s="74"/>
      <c r="G223" s="81"/>
      <c r="H223" s="74"/>
      <c r="I223" s="81"/>
      <c r="J223" s="74"/>
      <c r="K223" s="81"/>
      <c r="L223" s="74"/>
      <c r="M223" s="81"/>
      <c r="N223" s="74"/>
      <c r="O223" s="81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4.4" x14ac:dyDescent="0.3">
      <c r="A224" s="74"/>
      <c r="B224" s="74"/>
      <c r="C224" s="74"/>
      <c r="D224" s="74"/>
      <c r="E224" s="80"/>
      <c r="F224" s="74"/>
      <c r="G224" s="81"/>
      <c r="H224" s="74"/>
      <c r="I224" s="81"/>
      <c r="J224" s="74"/>
      <c r="K224" s="81"/>
      <c r="L224" s="74"/>
      <c r="M224" s="81"/>
      <c r="N224" s="74"/>
      <c r="O224" s="81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4.4" x14ac:dyDescent="0.3">
      <c r="A225" s="74"/>
      <c r="B225" s="74"/>
      <c r="C225" s="74"/>
      <c r="D225" s="74"/>
      <c r="E225" s="80"/>
      <c r="F225" s="74"/>
      <c r="G225" s="81"/>
      <c r="H225" s="74"/>
      <c r="I225" s="81"/>
      <c r="J225" s="74"/>
      <c r="K225" s="81"/>
      <c r="L225" s="74"/>
      <c r="M225" s="81"/>
      <c r="N225" s="74"/>
      <c r="O225" s="81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4.4" x14ac:dyDescent="0.3">
      <c r="A226" s="74"/>
      <c r="B226" s="74"/>
      <c r="C226" s="74"/>
      <c r="D226" s="74"/>
      <c r="E226" s="80"/>
      <c r="F226" s="74"/>
      <c r="G226" s="81"/>
      <c r="H226" s="74"/>
      <c r="I226" s="81"/>
      <c r="J226" s="74"/>
      <c r="K226" s="81"/>
      <c r="L226" s="74"/>
      <c r="M226" s="81"/>
      <c r="N226" s="74"/>
      <c r="O226" s="81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4.4" x14ac:dyDescent="0.3">
      <c r="A227" s="74"/>
      <c r="B227" s="74"/>
      <c r="C227" s="74"/>
      <c r="D227" s="74"/>
      <c r="E227" s="80"/>
      <c r="F227" s="74"/>
      <c r="G227" s="81"/>
      <c r="H227" s="74"/>
      <c r="I227" s="81"/>
      <c r="J227" s="74"/>
      <c r="K227" s="81"/>
      <c r="L227" s="74"/>
      <c r="M227" s="81"/>
      <c r="N227" s="74"/>
      <c r="O227" s="81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4.4" x14ac:dyDescent="0.3">
      <c r="A228" s="74"/>
      <c r="B228" s="74"/>
      <c r="C228" s="74"/>
      <c r="D228" s="74"/>
      <c r="E228" s="80"/>
      <c r="F228" s="74"/>
      <c r="G228" s="81"/>
      <c r="H228" s="74"/>
      <c r="I228" s="81"/>
      <c r="J228" s="74"/>
      <c r="K228" s="81"/>
      <c r="L228" s="74"/>
      <c r="M228" s="81"/>
      <c r="N228" s="74"/>
      <c r="O228" s="81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4.4" x14ac:dyDescent="0.3">
      <c r="A229" s="74"/>
      <c r="B229" s="74"/>
      <c r="C229" s="74"/>
      <c r="D229" s="74"/>
      <c r="E229" s="80"/>
      <c r="F229" s="74"/>
      <c r="G229" s="81"/>
      <c r="H229" s="74"/>
      <c r="I229" s="81"/>
      <c r="J229" s="74"/>
      <c r="K229" s="81"/>
      <c r="L229" s="74"/>
      <c r="M229" s="81"/>
      <c r="N229" s="74"/>
      <c r="O229" s="81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4.4" x14ac:dyDescent="0.3">
      <c r="A230" s="74"/>
      <c r="B230" s="74"/>
      <c r="C230" s="74"/>
      <c r="D230" s="74"/>
      <c r="E230" s="80"/>
      <c r="F230" s="74"/>
      <c r="G230" s="81"/>
      <c r="H230" s="74"/>
      <c r="I230" s="81"/>
      <c r="J230" s="74"/>
      <c r="K230" s="81"/>
      <c r="L230" s="74"/>
      <c r="M230" s="81"/>
      <c r="N230" s="74"/>
      <c r="O230" s="81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4.4" x14ac:dyDescent="0.3">
      <c r="A231" s="74"/>
      <c r="B231" s="74"/>
      <c r="C231" s="74"/>
      <c r="D231" s="74"/>
      <c r="E231" s="80"/>
      <c r="F231" s="74"/>
      <c r="G231" s="81"/>
      <c r="H231" s="74"/>
      <c r="I231" s="81"/>
      <c r="J231" s="74"/>
      <c r="K231" s="81"/>
      <c r="L231" s="74"/>
      <c r="M231" s="81"/>
      <c r="N231" s="74"/>
      <c r="O231" s="81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4.4" x14ac:dyDescent="0.3">
      <c r="A232" s="74"/>
      <c r="B232" s="74"/>
      <c r="C232" s="74"/>
      <c r="D232" s="74"/>
      <c r="E232" s="80"/>
      <c r="F232" s="74"/>
      <c r="G232" s="81"/>
      <c r="H232" s="74"/>
      <c r="I232" s="81"/>
      <c r="J232" s="74"/>
      <c r="K232" s="81"/>
      <c r="L232" s="74"/>
      <c r="M232" s="81"/>
      <c r="N232" s="74"/>
      <c r="O232" s="81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4.4" x14ac:dyDescent="0.3">
      <c r="A233" s="74"/>
      <c r="B233" s="74"/>
      <c r="C233" s="74"/>
      <c r="D233" s="74"/>
      <c r="E233" s="80"/>
      <c r="F233" s="74"/>
      <c r="G233" s="81"/>
      <c r="H233" s="74"/>
      <c r="I233" s="81"/>
      <c r="J233" s="74"/>
      <c r="K233" s="81"/>
      <c r="L233" s="74"/>
      <c r="M233" s="81"/>
      <c r="N233" s="74"/>
      <c r="O233" s="81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4.4" x14ac:dyDescent="0.3">
      <c r="A234" s="74"/>
      <c r="B234" s="74"/>
      <c r="C234" s="74"/>
      <c r="D234" s="74"/>
      <c r="E234" s="80"/>
      <c r="F234" s="74"/>
      <c r="G234" s="81"/>
      <c r="H234" s="74"/>
      <c r="I234" s="81"/>
      <c r="J234" s="74"/>
      <c r="K234" s="81"/>
      <c r="L234" s="74"/>
      <c r="M234" s="81"/>
      <c r="N234" s="74"/>
      <c r="O234" s="81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4.4" x14ac:dyDescent="0.3">
      <c r="A235" s="74"/>
      <c r="B235" s="74"/>
      <c r="C235" s="74"/>
      <c r="D235" s="74"/>
      <c r="E235" s="80"/>
      <c r="F235" s="74"/>
      <c r="G235" s="81"/>
      <c r="H235" s="74"/>
      <c r="I235" s="81"/>
      <c r="J235" s="74"/>
      <c r="K235" s="81"/>
      <c r="L235" s="74"/>
      <c r="M235" s="81"/>
      <c r="N235" s="74"/>
      <c r="O235" s="81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4.4" x14ac:dyDescent="0.3">
      <c r="A236" s="74"/>
      <c r="B236" s="74"/>
      <c r="C236" s="74"/>
      <c r="D236" s="74"/>
      <c r="E236" s="80"/>
      <c r="F236" s="74"/>
      <c r="G236" s="81"/>
      <c r="H236" s="74"/>
      <c r="I236" s="81"/>
      <c r="J236" s="74"/>
      <c r="K236" s="81"/>
      <c r="L236" s="74"/>
      <c r="M236" s="81"/>
      <c r="N236" s="74"/>
      <c r="O236" s="81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4.4" x14ac:dyDescent="0.3">
      <c r="A237" s="74"/>
      <c r="B237" s="74"/>
      <c r="C237" s="74"/>
      <c r="D237" s="74"/>
      <c r="E237" s="80"/>
      <c r="F237" s="74"/>
      <c r="G237" s="81"/>
      <c r="H237" s="74"/>
      <c r="I237" s="81"/>
      <c r="J237" s="74"/>
      <c r="K237" s="81"/>
      <c r="L237" s="74"/>
      <c r="M237" s="81"/>
      <c r="N237" s="74"/>
      <c r="O237" s="81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4.4" x14ac:dyDescent="0.3">
      <c r="A238" s="74"/>
      <c r="B238" s="74"/>
      <c r="C238" s="74"/>
      <c r="D238" s="74"/>
      <c r="E238" s="80"/>
      <c r="F238" s="74"/>
      <c r="G238" s="81"/>
      <c r="H238" s="74"/>
      <c r="I238" s="81"/>
      <c r="J238" s="74"/>
      <c r="K238" s="81"/>
      <c r="L238" s="74"/>
      <c r="M238" s="81"/>
      <c r="N238" s="74"/>
      <c r="O238" s="81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4.4" x14ac:dyDescent="0.3">
      <c r="A239" s="74"/>
      <c r="B239" s="74"/>
      <c r="C239" s="74"/>
      <c r="D239" s="74"/>
      <c r="E239" s="80"/>
      <c r="F239" s="74"/>
      <c r="G239" s="81"/>
      <c r="H239" s="74"/>
      <c r="I239" s="81"/>
      <c r="J239" s="74"/>
      <c r="K239" s="81"/>
      <c r="L239" s="74"/>
      <c r="M239" s="81"/>
      <c r="N239" s="74"/>
      <c r="O239" s="81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4.4" x14ac:dyDescent="0.3">
      <c r="A240" s="74"/>
      <c r="B240" s="74"/>
      <c r="C240" s="74"/>
      <c r="D240" s="74"/>
      <c r="E240" s="80"/>
      <c r="F240" s="74"/>
      <c r="G240" s="81"/>
      <c r="H240" s="74"/>
      <c r="I240" s="81"/>
      <c r="J240" s="74"/>
      <c r="K240" s="81"/>
      <c r="L240" s="74"/>
      <c r="M240" s="81"/>
      <c r="N240" s="74"/>
      <c r="O240" s="81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4.4" x14ac:dyDescent="0.3">
      <c r="A241" s="74"/>
      <c r="B241" s="74"/>
      <c r="C241" s="74"/>
      <c r="D241" s="74"/>
      <c r="E241" s="80"/>
      <c r="F241" s="74"/>
      <c r="G241" s="81"/>
      <c r="H241" s="74"/>
      <c r="I241" s="81"/>
      <c r="J241" s="74"/>
      <c r="K241" s="81"/>
      <c r="L241" s="74"/>
      <c r="M241" s="81"/>
      <c r="N241" s="74"/>
      <c r="O241" s="81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4.4" x14ac:dyDescent="0.3">
      <c r="A242" s="74"/>
      <c r="B242" s="74"/>
      <c r="C242" s="74"/>
      <c r="D242" s="74"/>
      <c r="E242" s="80"/>
      <c r="F242" s="74"/>
      <c r="G242" s="81"/>
      <c r="H242" s="74"/>
      <c r="I242" s="81"/>
      <c r="J242" s="74"/>
      <c r="K242" s="81"/>
      <c r="L242" s="74"/>
      <c r="M242" s="81"/>
      <c r="N242" s="74"/>
      <c r="O242" s="81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4.4" x14ac:dyDescent="0.3">
      <c r="A243" s="74"/>
      <c r="B243" s="74"/>
      <c r="C243" s="74"/>
      <c r="D243" s="74"/>
      <c r="E243" s="80"/>
      <c r="F243" s="74"/>
      <c r="G243" s="81"/>
      <c r="H243" s="74"/>
      <c r="I243" s="81"/>
      <c r="J243" s="74"/>
      <c r="K243" s="81"/>
      <c r="L243" s="74"/>
      <c r="M243" s="81"/>
      <c r="N243" s="74"/>
      <c r="O243" s="81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4.4" x14ac:dyDescent="0.3">
      <c r="A244" s="74"/>
      <c r="B244" s="74"/>
      <c r="C244" s="74"/>
      <c r="D244" s="74"/>
      <c r="E244" s="80"/>
      <c r="F244" s="74"/>
      <c r="G244" s="81"/>
      <c r="H244" s="74"/>
      <c r="I244" s="81"/>
      <c r="J244" s="74"/>
      <c r="K244" s="81"/>
      <c r="L244" s="74"/>
      <c r="M244" s="81"/>
      <c r="N244" s="74"/>
      <c r="O244" s="81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4.4" x14ac:dyDescent="0.3">
      <c r="A245" s="74"/>
      <c r="B245" s="74"/>
      <c r="C245" s="74"/>
      <c r="D245" s="74"/>
      <c r="E245" s="80"/>
      <c r="F245" s="74"/>
      <c r="G245" s="81"/>
      <c r="H245" s="74"/>
      <c r="I245" s="81"/>
      <c r="J245" s="74"/>
      <c r="K245" s="81"/>
      <c r="L245" s="74"/>
      <c r="M245" s="81"/>
      <c r="N245" s="74"/>
      <c r="O245" s="81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4.4" x14ac:dyDescent="0.3">
      <c r="A246" s="74"/>
      <c r="B246" s="74"/>
      <c r="C246" s="74"/>
      <c r="D246" s="74"/>
      <c r="E246" s="80"/>
      <c r="F246" s="74"/>
      <c r="G246" s="81"/>
      <c r="H246" s="74"/>
      <c r="I246" s="81"/>
      <c r="J246" s="74"/>
      <c r="K246" s="81"/>
      <c r="L246" s="74"/>
      <c r="M246" s="81"/>
      <c r="N246" s="74"/>
      <c r="O246" s="81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4.4" x14ac:dyDescent="0.3">
      <c r="A247" s="74"/>
      <c r="B247" s="74"/>
      <c r="C247" s="74"/>
      <c r="D247" s="74"/>
      <c r="E247" s="80"/>
      <c r="F247" s="74"/>
      <c r="G247" s="81"/>
      <c r="H247" s="74"/>
      <c r="I247" s="81"/>
      <c r="J247" s="74"/>
      <c r="K247" s="81"/>
      <c r="L247" s="74"/>
      <c r="M247" s="81"/>
      <c r="N247" s="74"/>
      <c r="O247" s="81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4.4" x14ac:dyDescent="0.3">
      <c r="A248" s="74"/>
      <c r="B248" s="74"/>
      <c r="C248" s="74"/>
      <c r="D248" s="74"/>
      <c r="E248" s="80"/>
      <c r="F248" s="74"/>
      <c r="G248" s="81"/>
      <c r="H248" s="74"/>
      <c r="I248" s="81"/>
      <c r="J248" s="74"/>
      <c r="K248" s="81"/>
      <c r="L248" s="74"/>
      <c r="M248" s="81"/>
      <c r="N248" s="74"/>
      <c r="O248" s="81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4.4" x14ac:dyDescent="0.3">
      <c r="A249" s="74"/>
      <c r="B249" s="74"/>
      <c r="C249" s="74"/>
      <c r="D249" s="74"/>
      <c r="E249" s="80"/>
      <c r="F249" s="74"/>
      <c r="G249" s="81"/>
      <c r="H249" s="74"/>
      <c r="I249" s="81"/>
      <c r="J249" s="74"/>
      <c r="K249" s="81"/>
      <c r="L249" s="74"/>
      <c r="M249" s="81"/>
      <c r="N249" s="74"/>
      <c r="O249" s="81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4.4" x14ac:dyDescent="0.3">
      <c r="A250" s="74"/>
      <c r="B250" s="74"/>
      <c r="C250" s="74"/>
      <c r="D250" s="74"/>
      <c r="E250" s="80"/>
      <c r="F250" s="74"/>
      <c r="G250" s="81"/>
      <c r="H250" s="74"/>
      <c r="I250" s="81"/>
      <c r="J250" s="74"/>
      <c r="K250" s="81"/>
      <c r="L250" s="74"/>
      <c r="M250" s="81"/>
      <c r="N250" s="74"/>
      <c r="O250" s="81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4.4" x14ac:dyDescent="0.3">
      <c r="A251" s="74"/>
      <c r="B251" s="74"/>
      <c r="C251" s="74"/>
      <c r="D251" s="74"/>
      <c r="E251" s="80"/>
      <c r="F251" s="74"/>
      <c r="G251" s="81"/>
      <c r="H251" s="74"/>
      <c r="I251" s="81"/>
      <c r="J251" s="74"/>
      <c r="K251" s="81"/>
      <c r="L251" s="74"/>
      <c r="M251" s="81"/>
      <c r="N251" s="74"/>
      <c r="O251" s="81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4.4" x14ac:dyDescent="0.3">
      <c r="A252" s="74"/>
      <c r="B252" s="74"/>
      <c r="C252" s="74"/>
      <c r="D252" s="74"/>
      <c r="E252" s="80"/>
      <c r="F252" s="74"/>
      <c r="G252" s="81"/>
      <c r="H252" s="74"/>
      <c r="I252" s="81"/>
      <c r="J252" s="74"/>
      <c r="K252" s="81"/>
      <c r="L252" s="74"/>
      <c r="M252" s="81"/>
      <c r="N252" s="74"/>
      <c r="O252" s="81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4.4" x14ac:dyDescent="0.3">
      <c r="A253" s="74"/>
      <c r="B253" s="74"/>
      <c r="C253" s="74"/>
      <c r="D253" s="74"/>
      <c r="E253" s="80"/>
      <c r="F253" s="74"/>
      <c r="G253" s="81"/>
      <c r="H253" s="74"/>
      <c r="I253" s="81"/>
      <c r="J253" s="74"/>
      <c r="K253" s="81"/>
      <c r="L253" s="74"/>
      <c r="M253" s="81"/>
      <c r="N253" s="74"/>
      <c r="O253" s="81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4.4" x14ac:dyDescent="0.3">
      <c r="A254" s="74"/>
      <c r="B254" s="74"/>
      <c r="C254" s="74"/>
      <c r="D254" s="74"/>
      <c r="E254" s="80"/>
      <c r="F254" s="74"/>
      <c r="G254" s="81"/>
      <c r="H254" s="74"/>
      <c r="I254" s="81"/>
      <c r="J254" s="74"/>
      <c r="K254" s="81"/>
      <c r="L254" s="74"/>
      <c r="M254" s="81"/>
      <c r="N254" s="74"/>
      <c r="O254" s="81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4.4" x14ac:dyDescent="0.3">
      <c r="A255" s="74"/>
      <c r="B255" s="74"/>
      <c r="C255" s="74"/>
      <c r="D255" s="74"/>
      <c r="E255" s="80"/>
      <c r="F255" s="74"/>
      <c r="G255" s="81"/>
      <c r="H255" s="74"/>
      <c r="I255" s="81"/>
      <c r="J255" s="74"/>
      <c r="K255" s="81"/>
      <c r="L255" s="74"/>
      <c r="M255" s="81"/>
      <c r="N255" s="74"/>
      <c r="O255" s="81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4.4" x14ac:dyDescent="0.3">
      <c r="A256" s="74"/>
      <c r="B256" s="74"/>
      <c r="C256" s="74"/>
      <c r="D256" s="74"/>
      <c r="E256" s="80"/>
      <c r="F256" s="74"/>
      <c r="G256" s="81"/>
      <c r="H256" s="74"/>
      <c r="I256" s="81"/>
      <c r="J256" s="74"/>
      <c r="K256" s="81"/>
      <c r="L256" s="74"/>
      <c r="M256" s="81"/>
      <c r="N256" s="74"/>
      <c r="O256" s="81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4.4" x14ac:dyDescent="0.3">
      <c r="A257" s="74"/>
      <c r="B257" s="74"/>
      <c r="C257" s="74"/>
      <c r="D257" s="74"/>
      <c r="E257" s="80"/>
      <c r="F257" s="74"/>
      <c r="G257" s="81"/>
      <c r="H257" s="74"/>
      <c r="I257" s="81"/>
      <c r="J257" s="74"/>
      <c r="K257" s="81"/>
      <c r="L257" s="74"/>
      <c r="M257" s="81"/>
      <c r="N257" s="74"/>
      <c r="O257" s="81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4.4" x14ac:dyDescent="0.3">
      <c r="A258" s="74"/>
      <c r="B258" s="74"/>
      <c r="C258" s="74"/>
      <c r="D258" s="74"/>
      <c r="E258" s="80"/>
      <c r="F258" s="74"/>
      <c r="G258" s="81"/>
      <c r="H258" s="74"/>
      <c r="I258" s="81"/>
      <c r="J258" s="74"/>
      <c r="K258" s="81"/>
      <c r="L258" s="74"/>
      <c r="M258" s="81"/>
      <c r="N258" s="74"/>
      <c r="O258" s="81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4.4" x14ac:dyDescent="0.3">
      <c r="A259" s="74"/>
      <c r="B259" s="74"/>
      <c r="C259" s="74"/>
      <c r="D259" s="74"/>
      <c r="E259" s="80"/>
      <c r="F259" s="74"/>
      <c r="G259" s="81"/>
      <c r="H259" s="74"/>
      <c r="I259" s="81"/>
      <c r="J259" s="74"/>
      <c r="K259" s="81"/>
      <c r="L259" s="74"/>
      <c r="M259" s="81"/>
      <c r="N259" s="74"/>
      <c r="O259" s="81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4.4" x14ac:dyDescent="0.3">
      <c r="A260" s="74"/>
      <c r="B260" s="74"/>
      <c r="C260" s="74"/>
      <c r="D260" s="74"/>
      <c r="E260" s="80"/>
      <c r="F260" s="74"/>
      <c r="G260" s="81"/>
      <c r="H260" s="74"/>
      <c r="I260" s="81"/>
      <c r="J260" s="74"/>
      <c r="K260" s="81"/>
      <c r="L260" s="74"/>
      <c r="M260" s="81"/>
      <c r="N260" s="74"/>
      <c r="O260" s="81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4.4" x14ac:dyDescent="0.3">
      <c r="A261" s="74"/>
      <c r="B261" s="74"/>
      <c r="C261" s="74"/>
      <c r="D261" s="74"/>
      <c r="E261" s="80"/>
      <c r="F261" s="74"/>
      <c r="G261" s="81"/>
      <c r="H261" s="74"/>
      <c r="I261" s="81"/>
      <c r="J261" s="74"/>
      <c r="K261" s="81"/>
      <c r="L261" s="74"/>
      <c r="M261" s="81"/>
      <c r="N261" s="74"/>
      <c r="O261" s="81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4.4" x14ac:dyDescent="0.3">
      <c r="A262" s="74"/>
      <c r="B262" s="74"/>
      <c r="C262" s="74"/>
      <c r="D262" s="74"/>
      <c r="E262" s="80"/>
      <c r="F262" s="74"/>
      <c r="G262" s="81"/>
      <c r="H262" s="74"/>
      <c r="I262" s="81"/>
      <c r="J262" s="74"/>
      <c r="K262" s="81"/>
      <c r="L262" s="74"/>
      <c r="M262" s="81"/>
      <c r="N262" s="74"/>
      <c r="O262" s="81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4.4" x14ac:dyDescent="0.3">
      <c r="A263" s="74"/>
      <c r="B263" s="74"/>
      <c r="C263" s="74"/>
      <c r="D263" s="74"/>
      <c r="E263" s="80"/>
      <c r="F263" s="74"/>
      <c r="G263" s="81"/>
      <c r="H263" s="74"/>
      <c r="I263" s="81"/>
      <c r="J263" s="74"/>
      <c r="K263" s="81"/>
      <c r="L263" s="74"/>
      <c r="M263" s="81"/>
      <c r="N263" s="74"/>
      <c r="O263" s="81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4.4" x14ac:dyDescent="0.3">
      <c r="A264" s="74"/>
      <c r="B264" s="74"/>
      <c r="C264" s="74"/>
      <c r="D264" s="74"/>
      <c r="E264" s="80"/>
      <c r="F264" s="74"/>
      <c r="G264" s="81"/>
      <c r="H264" s="74"/>
      <c r="I264" s="81"/>
      <c r="J264" s="74"/>
      <c r="K264" s="81"/>
      <c r="L264" s="74"/>
      <c r="M264" s="81"/>
      <c r="N264" s="74"/>
      <c r="O264" s="81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4.4" x14ac:dyDescent="0.3">
      <c r="A265" s="74"/>
      <c r="B265" s="74"/>
      <c r="C265" s="74"/>
      <c r="D265" s="74"/>
      <c r="E265" s="80"/>
      <c r="F265" s="74"/>
      <c r="G265" s="81"/>
      <c r="H265" s="74"/>
      <c r="I265" s="81"/>
      <c r="J265" s="74"/>
      <c r="K265" s="81"/>
      <c r="L265" s="74"/>
      <c r="M265" s="81"/>
      <c r="N265" s="74"/>
      <c r="O265" s="81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4.4" x14ac:dyDescent="0.3">
      <c r="A266" s="74"/>
      <c r="B266" s="74"/>
      <c r="C266" s="74"/>
      <c r="D266" s="74"/>
      <c r="E266" s="80"/>
      <c r="F266" s="74"/>
      <c r="G266" s="81"/>
      <c r="H266" s="74"/>
      <c r="I266" s="81"/>
      <c r="J266" s="74"/>
      <c r="K266" s="81"/>
      <c r="L266" s="74"/>
      <c r="M266" s="81"/>
      <c r="N266" s="74"/>
      <c r="O266" s="81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4.4" x14ac:dyDescent="0.3">
      <c r="A267" s="74"/>
      <c r="B267" s="74"/>
      <c r="C267" s="74"/>
      <c r="D267" s="74"/>
      <c r="E267" s="80"/>
      <c r="F267" s="74"/>
      <c r="G267" s="81"/>
      <c r="H267" s="74"/>
      <c r="I267" s="81"/>
      <c r="J267" s="74"/>
      <c r="K267" s="81"/>
      <c r="L267" s="74"/>
      <c r="M267" s="81"/>
      <c r="N267" s="74"/>
      <c r="O267" s="81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4.4" x14ac:dyDescent="0.3">
      <c r="A268" s="74"/>
      <c r="B268" s="74"/>
      <c r="C268" s="74"/>
      <c r="D268" s="74"/>
      <c r="E268" s="80"/>
      <c r="F268" s="74"/>
      <c r="G268" s="81"/>
      <c r="H268" s="74"/>
      <c r="I268" s="81"/>
      <c r="J268" s="74"/>
      <c r="K268" s="81"/>
      <c r="L268" s="74"/>
      <c r="M268" s="81"/>
      <c r="N268" s="74"/>
      <c r="O268" s="81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4.4" x14ac:dyDescent="0.3">
      <c r="A269" s="74"/>
      <c r="B269" s="74"/>
      <c r="C269" s="74"/>
      <c r="D269" s="74"/>
      <c r="E269" s="80"/>
      <c r="F269" s="74"/>
      <c r="G269" s="81"/>
      <c r="H269" s="74"/>
      <c r="I269" s="81"/>
      <c r="J269" s="74"/>
      <c r="K269" s="81"/>
      <c r="L269" s="74"/>
      <c r="M269" s="81"/>
      <c r="N269" s="74"/>
      <c r="O269" s="81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4.4" x14ac:dyDescent="0.3">
      <c r="A270" s="74"/>
      <c r="B270" s="74"/>
      <c r="C270" s="74"/>
      <c r="D270" s="74"/>
      <c r="E270" s="80"/>
      <c r="F270" s="74"/>
      <c r="G270" s="81"/>
      <c r="H270" s="74"/>
      <c r="I270" s="81"/>
      <c r="J270" s="74"/>
      <c r="K270" s="81"/>
      <c r="L270" s="74"/>
      <c r="M270" s="81"/>
      <c r="N270" s="74"/>
      <c r="O270" s="81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4.4" x14ac:dyDescent="0.3">
      <c r="A271" s="74"/>
      <c r="B271" s="74"/>
      <c r="C271" s="74"/>
      <c r="D271" s="74"/>
      <c r="E271" s="80"/>
      <c r="F271" s="74"/>
      <c r="G271" s="81"/>
      <c r="H271" s="74"/>
      <c r="I271" s="81"/>
      <c r="J271" s="74"/>
      <c r="K271" s="81"/>
      <c r="L271" s="74"/>
      <c r="M271" s="81"/>
      <c r="N271" s="74"/>
      <c r="O271" s="81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4.4" x14ac:dyDescent="0.3">
      <c r="A272" s="74"/>
      <c r="B272" s="74"/>
      <c r="C272" s="74"/>
      <c r="D272" s="74"/>
      <c r="E272" s="80"/>
      <c r="F272" s="74"/>
      <c r="G272" s="81"/>
      <c r="H272" s="74"/>
      <c r="I272" s="81"/>
      <c r="J272" s="74"/>
      <c r="K272" s="81"/>
      <c r="L272" s="74"/>
      <c r="M272" s="81"/>
      <c r="N272" s="74"/>
      <c r="O272" s="81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4.4" x14ac:dyDescent="0.3">
      <c r="A273" s="74"/>
      <c r="B273" s="74"/>
      <c r="C273" s="74"/>
      <c r="D273" s="74"/>
      <c r="E273" s="80"/>
      <c r="F273" s="74"/>
      <c r="G273" s="81"/>
      <c r="H273" s="74"/>
      <c r="I273" s="81"/>
      <c r="J273" s="74"/>
      <c r="K273" s="81"/>
      <c r="L273" s="74"/>
      <c r="M273" s="81"/>
      <c r="N273" s="74"/>
      <c r="O273" s="81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4.4" x14ac:dyDescent="0.3">
      <c r="A274" s="74"/>
      <c r="B274" s="74"/>
      <c r="C274" s="74"/>
      <c r="D274" s="74"/>
      <c r="E274" s="80"/>
      <c r="F274" s="74"/>
      <c r="G274" s="81"/>
      <c r="H274" s="74"/>
      <c r="I274" s="81"/>
      <c r="J274" s="74"/>
      <c r="K274" s="81"/>
      <c r="L274" s="74"/>
      <c r="M274" s="81"/>
      <c r="N274" s="74"/>
      <c r="O274" s="81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4.4" x14ac:dyDescent="0.3">
      <c r="A275" s="74"/>
      <c r="B275" s="74"/>
      <c r="C275" s="74"/>
      <c r="D275" s="74"/>
      <c r="E275" s="80"/>
      <c r="F275" s="74"/>
      <c r="G275" s="81"/>
      <c r="H275" s="74"/>
      <c r="I275" s="81"/>
      <c r="J275" s="74"/>
      <c r="K275" s="81"/>
      <c r="L275" s="74"/>
      <c r="M275" s="81"/>
      <c r="N275" s="74"/>
      <c r="O275" s="81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4.4" x14ac:dyDescent="0.3">
      <c r="A276" s="74"/>
      <c r="B276" s="74"/>
      <c r="C276" s="74"/>
      <c r="D276" s="74"/>
      <c r="E276" s="80"/>
      <c r="F276" s="74"/>
      <c r="G276" s="81"/>
      <c r="H276" s="74"/>
      <c r="I276" s="81"/>
      <c r="J276" s="74"/>
      <c r="K276" s="81"/>
      <c r="L276" s="74"/>
      <c r="M276" s="81"/>
      <c r="N276" s="74"/>
      <c r="O276" s="81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4.4" x14ac:dyDescent="0.3">
      <c r="A277" s="74"/>
      <c r="B277" s="74"/>
      <c r="C277" s="74"/>
      <c r="D277" s="74"/>
      <c r="E277" s="80"/>
      <c r="F277" s="74"/>
      <c r="G277" s="81"/>
      <c r="H277" s="74"/>
      <c r="I277" s="81"/>
      <c r="J277" s="74"/>
      <c r="K277" s="81"/>
      <c r="L277" s="74"/>
      <c r="M277" s="81"/>
      <c r="N277" s="74"/>
      <c r="O277" s="81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4.4" x14ac:dyDescent="0.3">
      <c r="A278" s="74"/>
      <c r="B278" s="74"/>
      <c r="C278" s="74"/>
      <c r="D278" s="74"/>
      <c r="E278" s="80"/>
      <c r="F278" s="74"/>
      <c r="G278" s="81"/>
      <c r="H278" s="74"/>
      <c r="I278" s="81"/>
      <c r="J278" s="74"/>
      <c r="K278" s="81"/>
      <c r="L278" s="74"/>
      <c r="M278" s="81"/>
      <c r="N278" s="74"/>
      <c r="O278" s="81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4.4" x14ac:dyDescent="0.3">
      <c r="A279" s="74"/>
      <c r="B279" s="74"/>
      <c r="C279" s="74"/>
      <c r="D279" s="74"/>
      <c r="E279" s="80"/>
      <c r="F279" s="74"/>
      <c r="G279" s="81"/>
      <c r="H279" s="74"/>
      <c r="I279" s="81"/>
      <c r="J279" s="74"/>
      <c r="K279" s="81"/>
      <c r="L279" s="74"/>
      <c r="M279" s="81"/>
      <c r="N279" s="74"/>
      <c r="O279" s="81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4.4" x14ac:dyDescent="0.3">
      <c r="A280" s="74"/>
      <c r="B280" s="74"/>
      <c r="C280" s="74"/>
      <c r="D280" s="74"/>
      <c r="E280" s="80"/>
      <c r="F280" s="74"/>
      <c r="G280" s="81"/>
      <c r="H280" s="74"/>
      <c r="I280" s="81"/>
      <c r="J280" s="74"/>
      <c r="K280" s="81"/>
      <c r="L280" s="74"/>
      <c r="M280" s="81"/>
      <c r="N280" s="74"/>
      <c r="O280" s="81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4.4" x14ac:dyDescent="0.3">
      <c r="A281" s="74"/>
      <c r="B281" s="74"/>
      <c r="C281" s="74"/>
      <c r="D281" s="74"/>
      <c r="E281" s="80"/>
      <c r="F281" s="74"/>
      <c r="G281" s="81"/>
      <c r="H281" s="74"/>
      <c r="I281" s="81"/>
      <c r="J281" s="74"/>
      <c r="K281" s="81"/>
      <c r="L281" s="74"/>
      <c r="M281" s="81"/>
      <c r="N281" s="74"/>
      <c r="O281" s="81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4.4" x14ac:dyDescent="0.3">
      <c r="A282" s="74"/>
      <c r="B282" s="74"/>
      <c r="C282" s="74"/>
      <c r="D282" s="74"/>
      <c r="E282" s="80"/>
      <c r="F282" s="74"/>
      <c r="G282" s="81"/>
      <c r="H282" s="74"/>
      <c r="I282" s="81"/>
      <c r="J282" s="74"/>
      <c r="K282" s="81"/>
      <c r="L282" s="74"/>
      <c r="M282" s="81"/>
      <c r="N282" s="74"/>
      <c r="O282" s="81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4.4" x14ac:dyDescent="0.3">
      <c r="A283" s="74"/>
      <c r="B283" s="74"/>
      <c r="C283" s="74"/>
      <c r="D283" s="74"/>
      <c r="E283" s="80"/>
      <c r="F283" s="74"/>
      <c r="G283" s="81"/>
      <c r="H283" s="74"/>
      <c r="I283" s="81"/>
      <c r="J283" s="74"/>
      <c r="K283" s="81"/>
      <c r="L283" s="74"/>
      <c r="M283" s="81"/>
      <c r="N283" s="74"/>
      <c r="O283" s="81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4.4" x14ac:dyDescent="0.3">
      <c r="A284" s="74"/>
      <c r="B284" s="74"/>
      <c r="C284" s="74"/>
      <c r="D284" s="74"/>
      <c r="E284" s="80"/>
      <c r="F284" s="74"/>
      <c r="G284" s="81"/>
      <c r="H284" s="74"/>
      <c r="I284" s="81"/>
      <c r="J284" s="74"/>
      <c r="K284" s="81"/>
      <c r="L284" s="74"/>
      <c r="M284" s="81"/>
      <c r="N284" s="74"/>
      <c r="O284" s="81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4.4" x14ac:dyDescent="0.3">
      <c r="A285" s="74"/>
      <c r="B285" s="74"/>
      <c r="C285" s="74"/>
      <c r="D285" s="74"/>
      <c r="E285" s="80"/>
      <c r="F285" s="74"/>
      <c r="G285" s="81"/>
      <c r="H285" s="74"/>
      <c r="I285" s="81"/>
      <c r="J285" s="74"/>
      <c r="K285" s="81"/>
      <c r="L285" s="74"/>
      <c r="M285" s="81"/>
      <c r="N285" s="74"/>
      <c r="O285" s="81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4.4" x14ac:dyDescent="0.3">
      <c r="A286" s="74"/>
      <c r="B286" s="74"/>
      <c r="C286" s="74"/>
      <c r="D286" s="74"/>
      <c r="E286" s="80"/>
      <c r="F286" s="74"/>
      <c r="G286" s="81"/>
      <c r="H286" s="74"/>
      <c r="I286" s="81"/>
      <c r="J286" s="74"/>
      <c r="K286" s="81"/>
      <c r="L286" s="74"/>
      <c r="M286" s="81"/>
      <c r="N286" s="74"/>
      <c r="O286" s="81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4.4" x14ac:dyDescent="0.3">
      <c r="A287" s="74"/>
      <c r="B287" s="74"/>
      <c r="C287" s="74"/>
      <c r="D287" s="74"/>
      <c r="E287" s="80"/>
      <c r="F287" s="74"/>
      <c r="G287" s="81"/>
      <c r="H287" s="74"/>
      <c r="I287" s="81"/>
      <c r="J287" s="74"/>
      <c r="K287" s="81"/>
      <c r="L287" s="74"/>
      <c r="M287" s="81"/>
      <c r="N287" s="74"/>
      <c r="O287" s="81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4.4" x14ac:dyDescent="0.3">
      <c r="A288" s="74"/>
      <c r="B288" s="74"/>
      <c r="C288" s="74"/>
      <c r="D288" s="74"/>
      <c r="E288" s="80"/>
      <c r="F288" s="74"/>
      <c r="G288" s="81"/>
      <c r="H288" s="74"/>
      <c r="I288" s="81"/>
      <c r="J288" s="74"/>
      <c r="K288" s="81"/>
      <c r="L288" s="74"/>
      <c r="M288" s="81"/>
      <c r="N288" s="74"/>
      <c r="O288" s="81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4.4" x14ac:dyDescent="0.3">
      <c r="A289" s="74"/>
      <c r="B289" s="74"/>
      <c r="C289" s="74"/>
      <c r="D289" s="74"/>
      <c r="E289" s="80"/>
      <c r="F289" s="74"/>
      <c r="G289" s="81"/>
      <c r="H289" s="74"/>
      <c r="I289" s="81"/>
      <c r="J289" s="74"/>
      <c r="K289" s="81"/>
      <c r="L289" s="74"/>
      <c r="M289" s="81"/>
      <c r="N289" s="74"/>
      <c r="O289" s="81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4.4" x14ac:dyDescent="0.3">
      <c r="A290" s="74"/>
      <c r="B290" s="74"/>
      <c r="C290" s="74"/>
      <c r="D290" s="74"/>
      <c r="E290" s="80"/>
      <c r="F290" s="74"/>
      <c r="G290" s="81"/>
      <c r="H290" s="74"/>
      <c r="I290" s="81"/>
      <c r="J290" s="74"/>
      <c r="K290" s="81"/>
      <c r="L290" s="74"/>
      <c r="M290" s="81"/>
      <c r="N290" s="74"/>
      <c r="O290" s="81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4.4" x14ac:dyDescent="0.3">
      <c r="A291" s="74"/>
      <c r="B291" s="74"/>
      <c r="C291" s="74"/>
      <c r="D291" s="74"/>
      <c r="E291" s="80"/>
      <c r="F291" s="74"/>
      <c r="G291" s="81"/>
      <c r="H291" s="74"/>
      <c r="I291" s="81"/>
      <c r="J291" s="74"/>
      <c r="K291" s="81"/>
      <c r="L291" s="74"/>
      <c r="M291" s="81"/>
      <c r="N291" s="74"/>
      <c r="O291" s="81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4.4" x14ac:dyDescent="0.3">
      <c r="A292" s="74"/>
      <c r="B292" s="74"/>
      <c r="C292" s="74"/>
      <c r="D292" s="74"/>
      <c r="E292" s="80"/>
      <c r="F292" s="74"/>
      <c r="G292" s="81"/>
      <c r="H292" s="74"/>
      <c r="I292" s="81"/>
      <c r="J292" s="74"/>
      <c r="K292" s="81"/>
      <c r="L292" s="74"/>
      <c r="M292" s="81"/>
      <c r="N292" s="74"/>
      <c r="O292" s="81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4.4" x14ac:dyDescent="0.3">
      <c r="A293" s="74"/>
      <c r="B293" s="74"/>
      <c r="C293" s="74"/>
      <c r="D293" s="74"/>
      <c r="E293" s="80"/>
      <c r="F293" s="74"/>
      <c r="G293" s="81"/>
      <c r="H293" s="74"/>
      <c r="I293" s="81"/>
      <c r="J293" s="74"/>
      <c r="K293" s="81"/>
      <c r="L293" s="74"/>
      <c r="M293" s="81"/>
      <c r="N293" s="74"/>
      <c r="O293" s="81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4.4" x14ac:dyDescent="0.3">
      <c r="A294" s="74"/>
      <c r="B294" s="74"/>
      <c r="C294" s="74"/>
      <c r="D294" s="74"/>
      <c r="E294" s="80"/>
      <c r="F294" s="74"/>
      <c r="G294" s="81"/>
      <c r="H294" s="74"/>
      <c r="I294" s="81"/>
      <c r="J294" s="74"/>
      <c r="K294" s="81"/>
      <c r="L294" s="74"/>
      <c r="M294" s="81"/>
      <c r="N294" s="74"/>
      <c r="O294" s="81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4.4" x14ac:dyDescent="0.3">
      <c r="A295" s="74"/>
      <c r="B295" s="74"/>
      <c r="C295" s="74"/>
      <c r="D295" s="74"/>
      <c r="E295" s="80"/>
      <c r="F295" s="74"/>
      <c r="G295" s="81"/>
      <c r="H295" s="74"/>
      <c r="I295" s="81"/>
      <c r="J295" s="74"/>
      <c r="K295" s="81"/>
      <c r="L295" s="74"/>
      <c r="M295" s="81"/>
      <c r="N295" s="74"/>
      <c r="O295" s="81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4.4" x14ac:dyDescent="0.3">
      <c r="A296" s="74"/>
      <c r="B296" s="74"/>
      <c r="C296" s="74"/>
      <c r="D296" s="74"/>
      <c r="E296" s="80"/>
      <c r="F296" s="74"/>
      <c r="G296" s="81"/>
      <c r="H296" s="74"/>
      <c r="I296" s="81"/>
      <c r="J296" s="74"/>
      <c r="K296" s="81"/>
      <c r="L296" s="74"/>
      <c r="M296" s="81"/>
      <c r="N296" s="74"/>
      <c r="O296" s="81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4.4" x14ac:dyDescent="0.3">
      <c r="A297" s="74"/>
      <c r="B297" s="74"/>
      <c r="C297" s="74"/>
      <c r="D297" s="74"/>
      <c r="E297" s="80"/>
      <c r="F297" s="74"/>
      <c r="G297" s="81"/>
      <c r="H297" s="74"/>
      <c r="I297" s="81"/>
      <c r="J297" s="74"/>
      <c r="K297" s="81"/>
      <c r="L297" s="74"/>
      <c r="M297" s="81"/>
      <c r="N297" s="74"/>
      <c r="O297" s="81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4.4" x14ac:dyDescent="0.3">
      <c r="A298" s="74"/>
      <c r="B298" s="74"/>
      <c r="C298" s="74"/>
      <c r="D298" s="74"/>
      <c r="E298" s="80"/>
      <c r="F298" s="74"/>
      <c r="G298" s="81"/>
      <c r="H298" s="74"/>
      <c r="I298" s="81"/>
      <c r="J298" s="74"/>
      <c r="K298" s="81"/>
      <c r="L298" s="74"/>
      <c r="M298" s="81"/>
      <c r="N298" s="74"/>
      <c r="O298" s="81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4.4" x14ac:dyDescent="0.3">
      <c r="A299" s="74"/>
      <c r="B299" s="74"/>
      <c r="C299" s="74"/>
      <c r="D299" s="74"/>
      <c r="E299" s="80"/>
      <c r="F299" s="74"/>
      <c r="G299" s="81"/>
      <c r="H299" s="74"/>
      <c r="I299" s="81"/>
      <c r="J299" s="74"/>
      <c r="K299" s="81"/>
      <c r="L299" s="74"/>
      <c r="M299" s="81"/>
      <c r="N299" s="74"/>
      <c r="O299" s="81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4.4" x14ac:dyDescent="0.3">
      <c r="A300" s="74"/>
      <c r="B300" s="74"/>
      <c r="C300" s="74"/>
      <c r="D300" s="74"/>
      <c r="E300" s="80"/>
      <c r="F300" s="74"/>
      <c r="G300" s="81"/>
      <c r="H300" s="74"/>
      <c r="I300" s="81"/>
      <c r="J300" s="74"/>
      <c r="K300" s="81"/>
      <c r="L300" s="74"/>
      <c r="M300" s="81"/>
      <c r="N300" s="74"/>
      <c r="O300" s="81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4.4" x14ac:dyDescent="0.3">
      <c r="A301" s="74"/>
      <c r="B301" s="74"/>
      <c r="C301" s="74"/>
      <c r="D301" s="74"/>
      <c r="E301" s="80"/>
      <c r="F301" s="74"/>
      <c r="G301" s="81"/>
      <c r="H301" s="74"/>
      <c r="I301" s="81"/>
      <c r="J301" s="74"/>
      <c r="K301" s="81"/>
      <c r="L301" s="74"/>
      <c r="M301" s="81"/>
      <c r="N301" s="74"/>
      <c r="O301" s="81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4.4" x14ac:dyDescent="0.3">
      <c r="A302" s="74"/>
      <c r="B302" s="74"/>
      <c r="C302" s="74"/>
      <c r="D302" s="74"/>
      <c r="E302" s="80"/>
      <c r="F302" s="74"/>
      <c r="G302" s="81"/>
      <c r="H302" s="74"/>
      <c r="I302" s="81"/>
      <c r="J302" s="74"/>
      <c r="K302" s="81"/>
      <c r="L302" s="74"/>
      <c r="M302" s="81"/>
      <c r="N302" s="74"/>
      <c r="O302" s="81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4.4" x14ac:dyDescent="0.3">
      <c r="A303" s="74"/>
      <c r="B303" s="74"/>
      <c r="C303" s="74"/>
      <c r="D303" s="74"/>
      <c r="E303" s="80"/>
      <c r="F303" s="74"/>
      <c r="G303" s="81"/>
      <c r="H303" s="74"/>
      <c r="I303" s="81"/>
      <c r="J303" s="74"/>
      <c r="K303" s="81"/>
      <c r="L303" s="74"/>
      <c r="M303" s="81"/>
      <c r="N303" s="74"/>
      <c r="O303" s="81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4.4" x14ac:dyDescent="0.3">
      <c r="A304" s="74"/>
      <c r="B304" s="74"/>
      <c r="C304" s="74"/>
      <c r="D304" s="74"/>
      <c r="E304" s="80"/>
      <c r="F304" s="74"/>
      <c r="G304" s="81"/>
      <c r="H304" s="74"/>
      <c r="I304" s="81"/>
      <c r="J304" s="74"/>
      <c r="K304" s="81"/>
      <c r="L304" s="74"/>
      <c r="M304" s="81"/>
      <c r="N304" s="74"/>
      <c r="O304" s="81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4.4" x14ac:dyDescent="0.3">
      <c r="A305" s="74"/>
      <c r="B305" s="74"/>
      <c r="C305" s="74"/>
      <c r="D305" s="74"/>
      <c r="E305" s="80"/>
      <c r="F305" s="74"/>
      <c r="G305" s="81"/>
      <c r="H305" s="74"/>
      <c r="I305" s="81"/>
      <c r="J305" s="74"/>
      <c r="K305" s="81"/>
      <c r="L305" s="74"/>
      <c r="M305" s="81"/>
      <c r="N305" s="74"/>
      <c r="O305" s="81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4.4" x14ac:dyDescent="0.3">
      <c r="A306" s="74"/>
      <c r="B306" s="74"/>
      <c r="C306" s="74"/>
      <c r="D306" s="74"/>
      <c r="E306" s="80"/>
      <c r="F306" s="74"/>
      <c r="G306" s="81"/>
      <c r="H306" s="74"/>
      <c r="I306" s="81"/>
      <c r="J306" s="74"/>
      <c r="K306" s="81"/>
      <c r="L306" s="74"/>
      <c r="M306" s="81"/>
      <c r="N306" s="74"/>
      <c r="O306" s="81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4.4" x14ac:dyDescent="0.3">
      <c r="A307" s="74"/>
      <c r="B307" s="74"/>
      <c r="C307" s="74"/>
      <c r="D307" s="74"/>
      <c r="E307" s="80"/>
      <c r="F307" s="74"/>
      <c r="G307" s="81"/>
      <c r="H307" s="74"/>
      <c r="I307" s="81"/>
      <c r="J307" s="74"/>
      <c r="K307" s="81"/>
      <c r="L307" s="74"/>
      <c r="M307" s="81"/>
      <c r="N307" s="74"/>
      <c r="O307" s="81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4.4" x14ac:dyDescent="0.3">
      <c r="A308" s="74"/>
      <c r="B308" s="74"/>
      <c r="C308" s="74"/>
      <c r="D308" s="74"/>
      <c r="E308" s="80"/>
      <c r="F308" s="74"/>
      <c r="G308" s="81"/>
      <c r="H308" s="74"/>
      <c r="I308" s="81"/>
      <c r="J308" s="74"/>
      <c r="K308" s="81"/>
      <c r="L308" s="74"/>
      <c r="M308" s="81"/>
      <c r="N308" s="74"/>
      <c r="O308" s="81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4.4" x14ac:dyDescent="0.3">
      <c r="A309" s="74"/>
      <c r="B309" s="74"/>
      <c r="C309" s="74"/>
      <c r="D309" s="74"/>
      <c r="E309" s="80"/>
      <c r="F309" s="74"/>
      <c r="G309" s="81"/>
      <c r="H309" s="74"/>
      <c r="I309" s="81"/>
      <c r="J309" s="74"/>
      <c r="K309" s="81"/>
      <c r="L309" s="74"/>
      <c r="M309" s="81"/>
      <c r="N309" s="74"/>
      <c r="O309" s="81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4.4" x14ac:dyDescent="0.3">
      <c r="A310" s="74"/>
      <c r="B310" s="74"/>
      <c r="C310" s="74"/>
      <c r="D310" s="74"/>
      <c r="E310" s="80"/>
      <c r="F310" s="74"/>
      <c r="G310" s="81"/>
      <c r="H310" s="74"/>
      <c r="I310" s="81"/>
      <c r="J310" s="74"/>
      <c r="K310" s="81"/>
      <c r="L310" s="74"/>
      <c r="M310" s="81"/>
      <c r="N310" s="74"/>
      <c r="O310" s="81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4.4" x14ac:dyDescent="0.3">
      <c r="A311" s="74"/>
      <c r="B311" s="74"/>
      <c r="C311" s="74"/>
      <c r="D311" s="74"/>
      <c r="E311" s="80"/>
      <c r="F311" s="74"/>
      <c r="G311" s="81"/>
      <c r="H311" s="74"/>
      <c r="I311" s="81"/>
      <c r="J311" s="74"/>
      <c r="K311" s="81"/>
      <c r="L311" s="74"/>
      <c r="M311" s="81"/>
      <c r="N311" s="74"/>
      <c r="O311" s="81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4.4" x14ac:dyDescent="0.3">
      <c r="A312" s="74"/>
      <c r="B312" s="74"/>
      <c r="C312" s="74"/>
      <c r="D312" s="74"/>
      <c r="E312" s="80"/>
      <c r="F312" s="74"/>
      <c r="G312" s="81"/>
      <c r="H312" s="74"/>
      <c r="I312" s="81"/>
      <c r="J312" s="74"/>
      <c r="K312" s="81"/>
      <c r="L312" s="74"/>
      <c r="M312" s="81"/>
      <c r="N312" s="74"/>
      <c r="O312" s="81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4.4" x14ac:dyDescent="0.3">
      <c r="A313" s="74"/>
      <c r="B313" s="74"/>
      <c r="C313" s="74"/>
      <c r="D313" s="74"/>
      <c r="E313" s="80"/>
      <c r="F313" s="74"/>
      <c r="G313" s="81"/>
      <c r="H313" s="74"/>
      <c r="I313" s="81"/>
      <c r="J313" s="74"/>
      <c r="K313" s="81"/>
      <c r="L313" s="74"/>
      <c r="M313" s="81"/>
      <c r="N313" s="74"/>
      <c r="O313" s="81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4.4" x14ac:dyDescent="0.3">
      <c r="A314" s="74"/>
      <c r="B314" s="74"/>
      <c r="C314" s="74"/>
      <c r="D314" s="74"/>
      <c r="E314" s="80"/>
      <c r="F314" s="74"/>
      <c r="G314" s="81"/>
      <c r="H314" s="74"/>
      <c r="I314" s="81"/>
      <c r="J314" s="74"/>
      <c r="K314" s="81"/>
      <c r="L314" s="74"/>
      <c r="M314" s="81"/>
      <c r="N314" s="74"/>
      <c r="O314" s="81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4.4" x14ac:dyDescent="0.3">
      <c r="A315" s="74"/>
      <c r="B315" s="74"/>
      <c r="C315" s="74"/>
      <c r="D315" s="74"/>
      <c r="E315" s="80"/>
      <c r="F315" s="74"/>
      <c r="G315" s="81"/>
      <c r="H315" s="74"/>
      <c r="I315" s="81"/>
      <c r="J315" s="74"/>
      <c r="K315" s="81"/>
      <c r="L315" s="74"/>
      <c r="M315" s="81"/>
      <c r="N315" s="74"/>
      <c r="O315" s="81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4.4" x14ac:dyDescent="0.3">
      <c r="A316" s="74"/>
      <c r="B316" s="74"/>
      <c r="C316" s="74"/>
      <c r="D316" s="74"/>
      <c r="E316" s="80"/>
      <c r="F316" s="74"/>
      <c r="G316" s="81"/>
      <c r="H316" s="74"/>
      <c r="I316" s="81"/>
      <c r="J316" s="74"/>
      <c r="K316" s="81"/>
      <c r="L316" s="74"/>
      <c r="M316" s="81"/>
      <c r="N316" s="74"/>
      <c r="O316" s="81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4.4" x14ac:dyDescent="0.3">
      <c r="A317" s="74"/>
      <c r="B317" s="74"/>
      <c r="C317" s="74"/>
      <c r="D317" s="74"/>
      <c r="E317" s="80"/>
      <c r="F317" s="74"/>
      <c r="G317" s="81"/>
      <c r="H317" s="74"/>
      <c r="I317" s="81"/>
      <c r="J317" s="74"/>
      <c r="K317" s="81"/>
      <c r="L317" s="74"/>
      <c r="M317" s="81"/>
      <c r="N317" s="74"/>
      <c r="O317" s="81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4.4" x14ac:dyDescent="0.3">
      <c r="A318" s="74"/>
      <c r="B318" s="74"/>
      <c r="C318" s="74"/>
      <c r="D318" s="74"/>
      <c r="E318" s="80"/>
      <c r="F318" s="74"/>
      <c r="G318" s="81"/>
      <c r="H318" s="74"/>
      <c r="I318" s="81"/>
      <c r="J318" s="74"/>
      <c r="K318" s="81"/>
      <c r="L318" s="74"/>
      <c r="M318" s="81"/>
      <c r="N318" s="74"/>
      <c r="O318" s="81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4.4" x14ac:dyDescent="0.3">
      <c r="A319" s="74"/>
      <c r="B319" s="74"/>
      <c r="C319" s="74"/>
      <c r="D319" s="74"/>
      <c r="E319" s="80"/>
      <c r="F319" s="74"/>
      <c r="G319" s="81"/>
      <c r="H319" s="74"/>
      <c r="I319" s="81"/>
      <c r="J319" s="74"/>
      <c r="K319" s="81"/>
      <c r="L319" s="74"/>
      <c r="M319" s="81"/>
      <c r="N319" s="74"/>
      <c r="O319" s="81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4.4" x14ac:dyDescent="0.3">
      <c r="A320" s="74"/>
      <c r="B320" s="74"/>
      <c r="C320" s="74"/>
      <c r="D320" s="74"/>
      <c r="E320" s="80"/>
      <c r="F320" s="74"/>
      <c r="G320" s="81"/>
      <c r="H320" s="74"/>
      <c r="I320" s="81"/>
      <c r="J320" s="74"/>
      <c r="K320" s="81"/>
      <c r="L320" s="74"/>
      <c r="M320" s="81"/>
      <c r="N320" s="74"/>
      <c r="O320" s="81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4.4" x14ac:dyDescent="0.3">
      <c r="A321" s="74"/>
      <c r="B321" s="74"/>
      <c r="C321" s="74"/>
      <c r="D321" s="74"/>
      <c r="E321" s="80"/>
      <c r="F321" s="74"/>
      <c r="G321" s="81"/>
      <c r="H321" s="74"/>
      <c r="I321" s="81"/>
      <c r="J321" s="74"/>
      <c r="K321" s="81"/>
      <c r="L321" s="74"/>
      <c r="M321" s="81"/>
      <c r="N321" s="74"/>
      <c r="O321" s="81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4.4" x14ac:dyDescent="0.3">
      <c r="A322" s="74"/>
      <c r="B322" s="74"/>
      <c r="C322" s="74"/>
      <c r="D322" s="74"/>
      <c r="E322" s="80"/>
      <c r="F322" s="74"/>
      <c r="G322" s="81"/>
      <c r="H322" s="74"/>
      <c r="I322" s="81"/>
      <c r="J322" s="74"/>
      <c r="K322" s="81"/>
      <c r="L322" s="74"/>
      <c r="M322" s="81"/>
      <c r="N322" s="74"/>
      <c r="O322" s="81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4.4" x14ac:dyDescent="0.3">
      <c r="A323" s="74"/>
      <c r="B323" s="74"/>
      <c r="C323" s="74"/>
      <c r="D323" s="74"/>
      <c r="E323" s="80"/>
      <c r="F323" s="74"/>
      <c r="G323" s="81"/>
      <c r="H323" s="74"/>
      <c r="I323" s="81"/>
      <c r="J323" s="74"/>
      <c r="K323" s="81"/>
      <c r="L323" s="74"/>
      <c r="M323" s="81"/>
      <c r="N323" s="74"/>
      <c r="O323" s="81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4.4" x14ac:dyDescent="0.3">
      <c r="A324" s="74"/>
      <c r="B324" s="74"/>
      <c r="C324" s="74"/>
      <c r="D324" s="74"/>
      <c r="E324" s="80"/>
      <c r="F324" s="74"/>
      <c r="G324" s="81"/>
      <c r="H324" s="74"/>
      <c r="I324" s="81"/>
      <c r="J324" s="74"/>
      <c r="K324" s="81"/>
      <c r="L324" s="74"/>
      <c r="M324" s="81"/>
      <c r="N324" s="74"/>
      <c r="O324" s="81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4.4" x14ac:dyDescent="0.3">
      <c r="A325" s="74"/>
      <c r="B325" s="74"/>
      <c r="C325" s="74"/>
      <c r="D325" s="74"/>
      <c r="E325" s="80"/>
      <c r="F325" s="74"/>
      <c r="G325" s="81"/>
      <c r="H325" s="74"/>
      <c r="I325" s="81"/>
      <c r="J325" s="74"/>
      <c r="K325" s="81"/>
      <c r="L325" s="74"/>
      <c r="M325" s="81"/>
      <c r="N325" s="74"/>
      <c r="O325" s="81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4.4" x14ac:dyDescent="0.3">
      <c r="A326" s="74"/>
      <c r="B326" s="74"/>
      <c r="C326" s="74"/>
      <c r="D326" s="74"/>
      <c r="E326" s="80"/>
      <c r="F326" s="74"/>
      <c r="G326" s="81"/>
      <c r="H326" s="74"/>
      <c r="I326" s="81"/>
      <c r="J326" s="74"/>
      <c r="K326" s="81"/>
      <c r="L326" s="74"/>
      <c r="M326" s="81"/>
      <c r="N326" s="74"/>
      <c r="O326" s="81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4.4" x14ac:dyDescent="0.3">
      <c r="A327" s="74"/>
      <c r="B327" s="74"/>
      <c r="C327" s="74"/>
      <c r="D327" s="74"/>
      <c r="E327" s="80"/>
      <c r="F327" s="74"/>
      <c r="G327" s="81"/>
      <c r="H327" s="74"/>
      <c r="I327" s="81"/>
      <c r="J327" s="74"/>
      <c r="K327" s="81"/>
      <c r="L327" s="74"/>
      <c r="M327" s="81"/>
      <c r="N327" s="74"/>
      <c r="O327" s="81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4.4" x14ac:dyDescent="0.3">
      <c r="A328" s="74"/>
      <c r="B328" s="74"/>
      <c r="C328" s="74"/>
      <c r="D328" s="74"/>
      <c r="E328" s="80"/>
      <c r="F328" s="74"/>
      <c r="G328" s="81"/>
      <c r="H328" s="74"/>
      <c r="I328" s="81"/>
      <c r="J328" s="74"/>
      <c r="K328" s="81"/>
      <c r="L328" s="74"/>
      <c r="M328" s="81"/>
      <c r="N328" s="74"/>
      <c r="O328" s="81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4.4" x14ac:dyDescent="0.3">
      <c r="A329" s="74"/>
      <c r="B329" s="74"/>
      <c r="C329" s="74"/>
      <c r="D329" s="74"/>
      <c r="E329" s="80"/>
      <c r="F329" s="74"/>
      <c r="G329" s="81"/>
      <c r="H329" s="74"/>
      <c r="I329" s="81"/>
      <c r="J329" s="74"/>
      <c r="K329" s="81"/>
      <c r="L329" s="74"/>
      <c r="M329" s="81"/>
      <c r="N329" s="74"/>
      <c r="O329" s="81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4.4" x14ac:dyDescent="0.3">
      <c r="A330" s="74"/>
      <c r="B330" s="74"/>
      <c r="C330" s="74"/>
      <c r="D330" s="74"/>
      <c r="E330" s="80"/>
      <c r="F330" s="74"/>
      <c r="G330" s="81"/>
      <c r="H330" s="74"/>
      <c r="I330" s="81"/>
      <c r="J330" s="74"/>
      <c r="K330" s="81"/>
      <c r="L330" s="74"/>
      <c r="M330" s="81"/>
      <c r="N330" s="74"/>
      <c r="O330" s="81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4.4" x14ac:dyDescent="0.3">
      <c r="A331" s="74"/>
      <c r="B331" s="74"/>
      <c r="C331" s="74"/>
      <c r="D331" s="74"/>
      <c r="E331" s="80"/>
      <c r="F331" s="74"/>
      <c r="G331" s="81"/>
      <c r="H331" s="74"/>
      <c r="I331" s="81"/>
      <c r="J331" s="74"/>
      <c r="K331" s="81"/>
      <c r="L331" s="74"/>
      <c r="M331" s="81"/>
      <c r="N331" s="74"/>
      <c r="O331" s="81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4.4" x14ac:dyDescent="0.3">
      <c r="A332" s="74"/>
      <c r="B332" s="74"/>
      <c r="C332" s="74"/>
      <c r="D332" s="74"/>
      <c r="E332" s="80"/>
      <c r="F332" s="74"/>
      <c r="G332" s="81"/>
      <c r="H332" s="74"/>
      <c r="I332" s="81"/>
      <c r="J332" s="74"/>
      <c r="K332" s="81"/>
      <c r="L332" s="74"/>
      <c r="M332" s="81"/>
      <c r="N332" s="74"/>
      <c r="O332" s="81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4.4" x14ac:dyDescent="0.3">
      <c r="A333" s="74"/>
      <c r="B333" s="74"/>
      <c r="C333" s="74"/>
      <c r="D333" s="74"/>
      <c r="E333" s="80"/>
      <c r="F333" s="74"/>
      <c r="G333" s="81"/>
      <c r="H333" s="74"/>
      <c r="I333" s="81"/>
      <c r="J333" s="74"/>
      <c r="K333" s="81"/>
      <c r="L333" s="74"/>
      <c r="M333" s="81"/>
      <c r="N333" s="74"/>
      <c r="O333" s="81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4.4" x14ac:dyDescent="0.3">
      <c r="A334" s="74"/>
      <c r="B334" s="74"/>
      <c r="C334" s="74"/>
      <c r="D334" s="74"/>
      <c r="E334" s="80"/>
      <c r="F334" s="74"/>
      <c r="G334" s="81"/>
      <c r="H334" s="74"/>
      <c r="I334" s="81"/>
      <c r="J334" s="74"/>
      <c r="K334" s="81"/>
      <c r="L334" s="74"/>
      <c r="M334" s="81"/>
      <c r="N334" s="74"/>
      <c r="O334" s="81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4.4" x14ac:dyDescent="0.3">
      <c r="A335" s="74"/>
      <c r="B335" s="74"/>
      <c r="C335" s="74"/>
      <c r="D335" s="74"/>
      <c r="E335" s="80"/>
      <c r="F335" s="74"/>
      <c r="G335" s="81"/>
      <c r="H335" s="74"/>
      <c r="I335" s="81"/>
      <c r="J335" s="74"/>
      <c r="K335" s="81"/>
      <c r="L335" s="74"/>
      <c r="M335" s="81"/>
      <c r="N335" s="74"/>
      <c r="O335" s="81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4.4" x14ac:dyDescent="0.3">
      <c r="A336" s="74"/>
      <c r="B336" s="74"/>
      <c r="C336" s="74"/>
      <c r="D336" s="74"/>
      <c r="E336" s="80"/>
      <c r="F336" s="74"/>
      <c r="G336" s="81"/>
      <c r="H336" s="74"/>
      <c r="I336" s="81"/>
      <c r="J336" s="74"/>
      <c r="K336" s="81"/>
      <c r="L336" s="74"/>
      <c r="M336" s="81"/>
      <c r="N336" s="74"/>
      <c r="O336" s="81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4.4" x14ac:dyDescent="0.3">
      <c r="A337" s="74"/>
      <c r="B337" s="74"/>
      <c r="C337" s="74"/>
      <c r="D337" s="74"/>
      <c r="E337" s="80"/>
      <c r="F337" s="74"/>
      <c r="G337" s="81"/>
      <c r="H337" s="74"/>
      <c r="I337" s="81"/>
      <c r="J337" s="74"/>
      <c r="K337" s="81"/>
      <c r="L337" s="74"/>
      <c r="M337" s="81"/>
      <c r="N337" s="74"/>
      <c r="O337" s="81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4.4" x14ac:dyDescent="0.3">
      <c r="A338" s="74"/>
      <c r="B338" s="74"/>
      <c r="C338" s="74"/>
      <c r="D338" s="74"/>
      <c r="E338" s="80"/>
      <c r="F338" s="74"/>
      <c r="G338" s="81"/>
      <c r="H338" s="74"/>
      <c r="I338" s="81"/>
      <c r="J338" s="74"/>
      <c r="K338" s="81"/>
      <c r="L338" s="74"/>
      <c r="M338" s="81"/>
      <c r="N338" s="74"/>
      <c r="O338" s="81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4.4" x14ac:dyDescent="0.3">
      <c r="A339" s="74"/>
      <c r="B339" s="74"/>
      <c r="C339" s="74"/>
      <c r="D339" s="74"/>
      <c r="E339" s="80"/>
      <c r="F339" s="74"/>
      <c r="G339" s="81"/>
      <c r="H339" s="74"/>
      <c r="I339" s="81"/>
      <c r="J339" s="74"/>
      <c r="K339" s="81"/>
      <c r="L339" s="74"/>
      <c r="M339" s="81"/>
      <c r="N339" s="74"/>
      <c r="O339" s="81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4.4" x14ac:dyDescent="0.3">
      <c r="A340" s="74"/>
      <c r="B340" s="74"/>
      <c r="C340" s="74"/>
      <c r="D340" s="74"/>
      <c r="E340" s="80"/>
      <c r="F340" s="74"/>
      <c r="G340" s="81"/>
      <c r="H340" s="74"/>
      <c r="I340" s="81"/>
      <c r="J340" s="74"/>
      <c r="K340" s="81"/>
      <c r="L340" s="74"/>
      <c r="M340" s="81"/>
      <c r="N340" s="74"/>
      <c r="O340" s="81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4.4" x14ac:dyDescent="0.3">
      <c r="A341" s="74"/>
      <c r="B341" s="74"/>
      <c r="C341" s="74"/>
      <c r="D341" s="74"/>
      <c r="E341" s="80"/>
      <c r="F341" s="74"/>
      <c r="G341" s="81"/>
      <c r="H341" s="74"/>
      <c r="I341" s="81"/>
      <c r="J341" s="74"/>
      <c r="K341" s="81"/>
      <c r="L341" s="74"/>
      <c r="M341" s="81"/>
      <c r="N341" s="74"/>
      <c r="O341" s="81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4.4" x14ac:dyDescent="0.3">
      <c r="A342" s="74"/>
      <c r="B342" s="74"/>
      <c r="C342" s="74"/>
      <c r="D342" s="74"/>
      <c r="E342" s="80"/>
      <c r="F342" s="74"/>
      <c r="G342" s="81"/>
      <c r="H342" s="74"/>
      <c r="I342" s="81"/>
      <c r="J342" s="74"/>
      <c r="K342" s="81"/>
      <c r="L342" s="74"/>
      <c r="M342" s="81"/>
      <c r="N342" s="74"/>
      <c r="O342" s="81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4.4" x14ac:dyDescent="0.3">
      <c r="A343" s="74"/>
      <c r="B343" s="74"/>
      <c r="C343" s="74"/>
      <c r="D343" s="74"/>
      <c r="E343" s="80"/>
      <c r="F343" s="74"/>
      <c r="G343" s="81"/>
      <c r="H343" s="74"/>
      <c r="I343" s="81"/>
      <c r="J343" s="74"/>
      <c r="K343" s="81"/>
      <c r="L343" s="74"/>
      <c r="M343" s="81"/>
      <c r="N343" s="74"/>
      <c r="O343" s="81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4.4" x14ac:dyDescent="0.3">
      <c r="A344" s="74"/>
      <c r="B344" s="74"/>
      <c r="C344" s="74"/>
      <c r="D344" s="74"/>
      <c r="E344" s="80"/>
      <c r="F344" s="74"/>
      <c r="G344" s="81"/>
      <c r="H344" s="74"/>
      <c r="I344" s="81"/>
      <c r="J344" s="74"/>
      <c r="K344" s="81"/>
      <c r="L344" s="74"/>
      <c r="M344" s="81"/>
      <c r="N344" s="74"/>
      <c r="O344" s="81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4.4" x14ac:dyDescent="0.3">
      <c r="A345" s="74"/>
      <c r="B345" s="74"/>
      <c r="C345" s="74"/>
      <c r="D345" s="74"/>
      <c r="E345" s="80"/>
      <c r="F345" s="74"/>
      <c r="G345" s="81"/>
      <c r="H345" s="74"/>
      <c r="I345" s="81"/>
      <c r="J345" s="74"/>
      <c r="K345" s="81"/>
      <c r="L345" s="74"/>
      <c r="M345" s="81"/>
      <c r="N345" s="74"/>
      <c r="O345" s="81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4.4" x14ac:dyDescent="0.3">
      <c r="A346" s="74"/>
      <c r="B346" s="74"/>
      <c r="C346" s="74"/>
      <c r="D346" s="74"/>
      <c r="E346" s="80"/>
      <c r="F346" s="74"/>
      <c r="G346" s="81"/>
      <c r="H346" s="74"/>
      <c r="I346" s="81"/>
      <c r="J346" s="74"/>
      <c r="K346" s="81"/>
      <c r="L346" s="74"/>
      <c r="M346" s="81"/>
      <c r="N346" s="74"/>
      <c r="O346" s="81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4.4" x14ac:dyDescent="0.3">
      <c r="A347" s="74"/>
      <c r="B347" s="74"/>
      <c r="C347" s="74"/>
      <c r="D347" s="74"/>
      <c r="E347" s="80"/>
      <c r="F347" s="74"/>
      <c r="G347" s="81"/>
      <c r="H347" s="74"/>
      <c r="I347" s="81"/>
      <c r="J347" s="74"/>
      <c r="K347" s="81"/>
      <c r="L347" s="74"/>
      <c r="M347" s="81"/>
      <c r="N347" s="74"/>
      <c r="O347" s="81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4.4" x14ac:dyDescent="0.3">
      <c r="A348" s="74"/>
      <c r="B348" s="74"/>
      <c r="C348" s="74"/>
      <c r="D348" s="74"/>
      <c r="E348" s="80"/>
      <c r="F348" s="74"/>
      <c r="G348" s="81"/>
      <c r="H348" s="74"/>
      <c r="I348" s="81"/>
      <c r="J348" s="74"/>
      <c r="K348" s="81"/>
      <c r="L348" s="74"/>
      <c r="M348" s="81"/>
      <c r="N348" s="74"/>
      <c r="O348" s="81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4.4" x14ac:dyDescent="0.3">
      <c r="A349" s="74"/>
      <c r="B349" s="74"/>
      <c r="C349" s="74"/>
      <c r="D349" s="74"/>
      <c r="E349" s="80"/>
      <c r="F349" s="74"/>
      <c r="G349" s="81"/>
      <c r="H349" s="74"/>
      <c r="I349" s="81"/>
      <c r="J349" s="74"/>
      <c r="K349" s="81"/>
      <c r="L349" s="74"/>
      <c r="M349" s="81"/>
      <c r="N349" s="74"/>
      <c r="O349" s="81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4.4" x14ac:dyDescent="0.3">
      <c r="A350" s="74"/>
      <c r="B350" s="74"/>
      <c r="C350" s="74"/>
      <c r="D350" s="74"/>
      <c r="E350" s="80"/>
      <c r="F350" s="74"/>
      <c r="G350" s="81"/>
      <c r="H350" s="74"/>
      <c r="I350" s="81"/>
      <c r="J350" s="74"/>
      <c r="K350" s="81"/>
      <c r="L350" s="74"/>
      <c r="M350" s="81"/>
      <c r="N350" s="74"/>
      <c r="O350" s="81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4.4" x14ac:dyDescent="0.3">
      <c r="A351" s="74"/>
      <c r="B351" s="74"/>
      <c r="C351" s="74"/>
      <c r="D351" s="74"/>
      <c r="E351" s="80"/>
      <c r="F351" s="74"/>
      <c r="G351" s="81"/>
      <c r="H351" s="74"/>
      <c r="I351" s="81"/>
      <c r="J351" s="74"/>
      <c r="K351" s="81"/>
      <c r="L351" s="74"/>
      <c r="M351" s="81"/>
      <c r="N351" s="74"/>
      <c r="O351" s="81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4.4" x14ac:dyDescent="0.3">
      <c r="A352" s="74"/>
      <c r="B352" s="74"/>
      <c r="C352" s="74"/>
      <c r="D352" s="74"/>
      <c r="E352" s="80"/>
      <c r="F352" s="74"/>
      <c r="G352" s="81"/>
      <c r="H352" s="74"/>
      <c r="I352" s="81"/>
      <c r="J352" s="74"/>
      <c r="K352" s="81"/>
      <c r="L352" s="74"/>
      <c r="M352" s="81"/>
      <c r="N352" s="74"/>
      <c r="O352" s="81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4.4" x14ac:dyDescent="0.3">
      <c r="A353" s="74"/>
      <c r="B353" s="74"/>
      <c r="C353" s="74"/>
      <c r="D353" s="74"/>
      <c r="E353" s="80"/>
      <c r="F353" s="74"/>
      <c r="G353" s="81"/>
      <c r="H353" s="74"/>
      <c r="I353" s="81"/>
      <c r="J353" s="74"/>
      <c r="K353" s="81"/>
      <c r="L353" s="74"/>
      <c r="M353" s="81"/>
      <c r="N353" s="74"/>
      <c r="O353" s="81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4.4" x14ac:dyDescent="0.3">
      <c r="A354" s="74"/>
      <c r="B354" s="74"/>
      <c r="C354" s="74"/>
      <c r="D354" s="74"/>
      <c r="E354" s="80"/>
      <c r="F354" s="74"/>
      <c r="G354" s="81"/>
      <c r="H354" s="74"/>
      <c r="I354" s="81"/>
      <c r="J354" s="74"/>
      <c r="K354" s="81"/>
      <c r="L354" s="74"/>
      <c r="M354" s="81"/>
      <c r="N354" s="74"/>
      <c r="O354" s="81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4.4" x14ac:dyDescent="0.3">
      <c r="A355" s="74"/>
      <c r="B355" s="74"/>
      <c r="C355" s="74"/>
      <c r="D355" s="74"/>
      <c r="E355" s="80"/>
      <c r="F355" s="74"/>
      <c r="G355" s="81"/>
      <c r="H355" s="74"/>
      <c r="I355" s="81"/>
      <c r="J355" s="74"/>
      <c r="K355" s="81"/>
      <c r="L355" s="74"/>
      <c r="M355" s="81"/>
      <c r="N355" s="74"/>
      <c r="O355" s="81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4.4" x14ac:dyDescent="0.3">
      <c r="A356" s="74"/>
      <c r="B356" s="74"/>
      <c r="C356" s="74"/>
      <c r="D356" s="74"/>
      <c r="E356" s="80"/>
      <c r="F356" s="74"/>
      <c r="G356" s="81"/>
      <c r="H356" s="74"/>
      <c r="I356" s="81"/>
      <c r="J356" s="74"/>
      <c r="K356" s="81"/>
      <c r="L356" s="74"/>
      <c r="M356" s="81"/>
      <c r="N356" s="74"/>
      <c r="O356" s="81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4.4" x14ac:dyDescent="0.3">
      <c r="A357" s="74"/>
      <c r="B357" s="74"/>
      <c r="C357" s="74"/>
      <c r="D357" s="74"/>
      <c r="E357" s="80"/>
      <c r="F357" s="74"/>
      <c r="G357" s="81"/>
      <c r="H357" s="74"/>
      <c r="I357" s="81"/>
      <c r="J357" s="74"/>
      <c r="K357" s="81"/>
      <c r="L357" s="74"/>
      <c r="M357" s="81"/>
      <c r="N357" s="74"/>
      <c r="O357" s="81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4.4" x14ac:dyDescent="0.3">
      <c r="A358" s="74"/>
      <c r="B358" s="74"/>
      <c r="C358" s="74"/>
      <c r="D358" s="74"/>
      <c r="E358" s="80"/>
      <c r="F358" s="74"/>
      <c r="G358" s="81"/>
      <c r="H358" s="74"/>
      <c r="I358" s="81"/>
      <c r="J358" s="74"/>
      <c r="K358" s="81"/>
      <c r="L358" s="74"/>
      <c r="M358" s="81"/>
      <c r="N358" s="74"/>
      <c r="O358" s="81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4.4" x14ac:dyDescent="0.3">
      <c r="A359" s="74"/>
      <c r="B359" s="74"/>
      <c r="C359" s="74"/>
      <c r="D359" s="74"/>
      <c r="E359" s="80"/>
      <c r="F359" s="74"/>
      <c r="G359" s="81"/>
      <c r="H359" s="74"/>
      <c r="I359" s="81"/>
      <c r="J359" s="74"/>
      <c r="K359" s="81"/>
      <c r="L359" s="74"/>
      <c r="M359" s="81"/>
      <c r="N359" s="74"/>
      <c r="O359" s="81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4.4" x14ac:dyDescent="0.3">
      <c r="A360" s="74"/>
      <c r="B360" s="74"/>
      <c r="C360" s="74"/>
      <c r="D360" s="74"/>
      <c r="E360" s="80"/>
      <c r="F360" s="74"/>
      <c r="G360" s="81"/>
      <c r="H360" s="74"/>
      <c r="I360" s="81"/>
      <c r="J360" s="74"/>
      <c r="K360" s="81"/>
      <c r="L360" s="74"/>
      <c r="M360" s="81"/>
      <c r="N360" s="74"/>
      <c r="O360" s="81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4.4" x14ac:dyDescent="0.3">
      <c r="A361" s="74"/>
      <c r="B361" s="74"/>
      <c r="C361" s="74"/>
      <c r="D361" s="74"/>
      <c r="E361" s="80"/>
      <c r="F361" s="74"/>
      <c r="G361" s="81"/>
      <c r="H361" s="74"/>
      <c r="I361" s="81"/>
      <c r="J361" s="74"/>
      <c r="K361" s="81"/>
      <c r="L361" s="74"/>
      <c r="M361" s="81"/>
      <c r="N361" s="74"/>
      <c r="O361" s="81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4.4" x14ac:dyDescent="0.3">
      <c r="A362" s="74"/>
      <c r="B362" s="74"/>
      <c r="C362" s="74"/>
      <c r="D362" s="74"/>
      <c r="E362" s="80"/>
      <c r="F362" s="74"/>
      <c r="G362" s="81"/>
      <c r="H362" s="74"/>
      <c r="I362" s="81"/>
      <c r="J362" s="74"/>
      <c r="K362" s="81"/>
      <c r="L362" s="74"/>
      <c r="M362" s="81"/>
      <c r="N362" s="74"/>
      <c r="O362" s="81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4.4" x14ac:dyDescent="0.3">
      <c r="A363" s="74"/>
      <c r="B363" s="74"/>
      <c r="C363" s="74"/>
      <c r="D363" s="74"/>
      <c r="E363" s="80"/>
      <c r="F363" s="74"/>
      <c r="G363" s="81"/>
      <c r="H363" s="74"/>
      <c r="I363" s="81"/>
      <c r="J363" s="74"/>
      <c r="K363" s="81"/>
      <c r="L363" s="74"/>
      <c r="M363" s="81"/>
      <c r="N363" s="74"/>
      <c r="O363" s="81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4.4" x14ac:dyDescent="0.3">
      <c r="A364" s="74"/>
      <c r="B364" s="74"/>
      <c r="C364" s="74"/>
      <c r="D364" s="74"/>
      <c r="E364" s="80"/>
      <c r="F364" s="74"/>
      <c r="G364" s="81"/>
      <c r="H364" s="74"/>
      <c r="I364" s="81"/>
      <c r="J364" s="74"/>
      <c r="K364" s="81"/>
      <c r="L364" s="74"/>
      <c r="M364" s="81"/>
      <c r="N364" s="74"/>
      <c r="O364" s="81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4.4" x14ac:dyDescent="0.3">
      <c r="A365" s="74"/>
      <c r="B365" s="74"/>
      <c r="C365" s="74"/>
      <c r="D365" s="74"/>
      <c r="E365" s="80"/>
      <c r="F365" s="74"/>
      <c r="G365" s="81"/>
      <c r="H365" s="74"/>
      <c r="I365" s="81"/>
      <c r="J365" s="74"/>
      <c r="K365" s="81"/>
      <c r="L365" s="74"/>
      <c r="M365" s="81"/>
      <c r="N365" s="74"/>
      <c r="O365" s="81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4.4" x14ac:dyDescent="0.3">
      <c r="A366" s="74"/>
      <c r="B366" s="74"/>
      <c r="C366" s="74"/>
      <c r="D366" s="74"/>
      <c r="E366" s="80"/>
      <c r="F366" s="74"/>
      <c r="G366" s="81"/>
      <c r="H366" s="74"/>
      <c r="I366" s="81"/>
      <c r="J366" s="74"/>
      <c r="K366" s="81"/>
      <c r="L366" s="74"/>
      <c r="M366" s="81"/>
      <c r="N366" s="74"/>
      <c r="O366" s="81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4.4" x14ac:dyDescent="0.3">
      <c r="A367" s="74"/>
      <c r="B367" s="74"/>
      <c r="C367" s="74"/>
      <c r="D367" s="74"/>
      <c r="E367" s="80"/>
      <c r="F367" s="74"/>
      <c r="G367" s="81"/>
      <c r="H367" s="74"/>
      <c r="I367" s="81"/>
      <c r="J367" s="74"/>
      <c r="K367" s="81"/>
      <c r="L367" s="74"/>
      <c r="M367" s="81"/>
      <c r="N367" s="74"/>
      <c r="O367" s="81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4.4" x14ac:dyDescent="0.3">
      <c r="A368" s="74"/>
      <c r="B368" s="74"/>
      <c r="C368" s="74"/>
      <c r="D368" s="74"/>
      <c r="E368" s="80"/>
      <c r="F368" s="74"/>
      <c r="G368" s="81"/>
      <c r="H368" s="74"/>
      <c r="I368" s="81"/>
      <c r="J368" s="74"/>
      <c r="K368" s="81"/>
      <c r="L368" s="74"/>
      <c r="M368" s="81"/>
      <c r="N368" s="74"/>
      <c r="O368" s="81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4.4" x14ac:dyDescent="0.3">
      <c r="A369" s="74"/>
      <c r="B369" s="74"/>
      <c r="C369" s="74"/>
      <c r="D369" s="74"/>
      <c r="E369" s="80"/>
      <c r="F369" s="74"/>
      <c r="G369" s="81"/>
      <c r="H369" s="74"/>
      <c r="I369" s="81"/>
      <c r="J369" s="74"/>
      <c r="K369" s="81"/>
      <c r="L369" s="74"/>
      <c r="M369" s="81"/>
      <c r="N369" s="74"/>
      <c r="O369" s="81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4.4" x14ac:dyDescent="0.3">
      <c r="A370" s="74"/>
      <c r="B370" s="74"/>
      <c r="C370" s="74"/>
      <c r="D370" s="74"/>
      <c r="E370" s="80"/>
      <c r="F370" s="74"/>
      <c r="G370" s="81"/>
      <c r="H370" s="74"/>
      <c r="I370" s="81"/>
      <c r="J370" s="74"/>
      <c r="K370" s="81"/>
      <c r="L370" s="74"/>
      <c r="M370" s="81"/>
      <c r="N370" s="74"/>
      <c r="O370" s="81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4.4" x14ac:dyDescent="0.3">
      <c r="A371" s="74"/>
      <c r="B371" s="74"/>
      <c r="C371" s="74"/>
      <c r="D371" s="74"/>
      <c r="E371" s="80"/>
      <c r="F371" s="74"/>
      <c r="G371" s="81"/>
      <c r="H371" s="74"/>
      <c r="I371" s="81"/>
      <c r="J371" s="74"/>
      <c r="K371" s="81"/>
      <c r="L371" s="74"/>
      <c r="M371" s="81"/>
      <c r="N371" s="74"/>
      <c r="O371" s="81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4.4" x14ac:dyDescent="0.3">
      <c r="A372" s="74"/>
      <c r="B372" s="74"/>
      <c r="C372" s="74"/>
      <c r="D372" s="74"/>
      <c r="E372" s="80"/>
      <c r="F372" s="74"/>
      <c r="G372" s="81"/>
      <c r="H372" s="74"/>
      <c r="I372" s="81"/>
      <c r="J372" s="74"/>
      <c r="K372" s="81"/>
      <c r="L372" s="74"/>
      <c r="M372" s="81"/>
      <c r="N372" s="74"/>
      <c r="O372" s="81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4.4" x14ac:dyDescent="0.3">
      <c r="A373" s="74"/>
      <c r="B373" s="74"/>
      <c r="C373" s="74"/>
      <c r="D373" s="74"/>
      <c r="E373" s="80"/>
      <c r="F373" s="74"/>
      <c r="G373" s="81"/>
      <c r="H373" s="74"/>
      <c r="I373" s="81"/>
      <c r="J373" s="74"/>
      <c r="K373" s="81"/>
      <c r="L373" s="74"/>
      <c r="M373" s="81"/>
      <c r="N373" s="74"/>
      <c r="O373" s="81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4.4" x14ac:dyDescent="0.3">
      <c r="A374" s="74"/>
      <c r="B374" s="74"/>
      <c r="C374" s="74"/>
      <c r="D374" s="74"/>
      <c r="E374" s="80"/>
      <c r="F374" s="74"/>
      <c r="G374" s="81"/>
      <c r="H374" s="74"/>
      <c r="I374" s="81"/>
      <c r="J374" s="74"/>
      <c r="K374" s="81"/>
      <c r="L374" s="74"/>
      <c r="M374" s="81"/>
      <c r="N374" s="74"/>
      <c r="O374" s="81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4.4" x14ac:dyDescent="0.3">
      <c r="A375" s="74"/>
      <c r="B375" s="74"/>
      <c r="C375" s="74"/>
      <c r="D375" s="74"/>
      <c r="E375" s="80"/>
      <c r="F375" s="74"/>
      <c r="G375" s="81"/>
      <c r="H375" s="74"/>
      <c r="I375" s="81"/>
      <c r="J375" s="74"/>
      <c r="K375" s="81"/>
      <c r="L375" s="74"/>
      <c r="M375" s="81"/>
      <c r="N375" s="74"/>
      <c r="O375" s="81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4.4" x14ac:dyDescent="0.3">
      <c r="A376" s="74"/>
      <c r="B376" s="74"/>
      <c r="C376" s="74"/>
      <c r="D376" s="74"/>
      <c r="E376" s="80"/>
      <c r="F376" s="74"/>
      <c r="G376" s="81"/>
      <c r="H376" s="74"/>
      <c r="I376" s="81"/>
      <c r="J376" s="74"/>
      <c r="K376" s="81"/>
      <c r="L376" s="74"/>
      <c r="M376" s="81"/>
      <c r="N376" s="74"/>
      <c r="O376" s="81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4.4" x14ac:dyDescent="0.3">
      <c r="A377" s="74"/>
      <c r="B377" s="74"/>
      <c r="C377" s="74"/>
      <c r="D377" s="74"/>
      <c r="E377" s="80"/>
      <c r="F377" s="74"/>
      <c r="G377" s="81"/>
      <c r="H377" s="74"/>
      <c r="I377" s="81"/>
      <c r="J377" s="74"/>
      <c r="K377" s="81"/>
      <c r="L377" s="74"/>
      <c r="M377" s="81"/>
      <c r="N377" s="74"/>
      <c r="O377" s="81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4.4" x14ac:dyDescent="0.3">
      <c r="A378" s="74"/>
      <c r="B378" s="74"/>
      <c r="C378" s="74"/>
      <c r="D378" s="74"/>
      <c r="E378" s="80"/>
      <c r="F378" s="74"/>
      <c r="G378" s="81"/>
      <c r="H378" s="74"/>
      <c r="I378" s="81"/>
      <c r="J378" s="74"/>
      <c r="K378" s="81"/>
      <c r="L378" s="74"/>
      <c r="M378" s="81"/>
      <c r="N378" s="74"/>
      <c r="O378" s="81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4.4" x14ac:dyDescent="0.3">
      <c r="A379" s="74"/>
      <c r="B379" s="74"/>
      <c r="C379" s="74"/>
      <c r="D379" s="74"/>
      <c r="E379" s="80"/>
      <c r="F379" s="74"/>
      <c r="G379" s="81"/>
      <c r="H379" s="74"/>
      <c r="I379" s="81"/>
      <c r="J379" s="74"/>
      <c r="K379" s="81"/>
      <c r="L379" s="74"/>
      <c r="M379" s="81"/>
      <c r="N379" s="74"/>
      <c r="O379" s="81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4.4" x14ac:dyDescent="0.3">
      <c r="A380" s="74"/>
      <c r="B380" s="74"/>
      <c r="C380" s="74"/>
      <c r="D380" s="74"/>
      <c r="E380" s="80"/>
      <c r="F380" s="74"/>
      <c r="G380" s="81"/>
      <c r="H380" s="74"/>
      <c r="I380" s="81"/>
      <c r="J380" s="74"/>
      <c r="K380" s="81"/>
      <c r="L380" s="74"/>
      <c r="M380" s="81"/>
      <c r="N380" s="74"/>
      <c r="O380" s="81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4.4" x14ac:dyDescent="0.3">
      <c r="A381" s="74"/>
      <c r="B381" s="74"/>
      <c r="C381" s="74"/>
      <c r="D381" s="74"/>
      <c r="E381" s="80"/>
      <c r="F381" s="74"/>
      <c r="G381" s="81"/>
      <c r="H381" s="74"/>
      <c r="I381" s="81"/>
      <c r="J381" s="74"/>
      <c r="K381" s="81"/>
      <c r="L381" s="74"/>
      <c r="M381" s="81"/>
      <c r="N381" s="74"/>
      <c r="O381" s="81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4.4" x14ac:dyDescent="0.3">
      <c r="A382" s="74"/>
      <c r="B382" s="74"/>
      <c r="C382" s="74"/>
      <c r="D382" s="74"/>
      <c r="E382" s="80"/>
      <c r="F382" s="74"/>
      <c r="G382" s="81"/>
      <c r="H382" s="74"/>
      <c r="I382" s="81"/>
      <c r="J382" s="74"/>
      <c r="K382" s="81"/>
      <c r="L382" s="74"/>
      <c r="M382" s="81"/>
      <c r="N382" s="74"/>
      <c r="O382" s="81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4.4" x14ac:dyDescent="0.3">
      <c r="A383" s="74"/>
      <c r="B383" s="74"/>
      <c r="C383" s="74"/>
      <c r="D383" s="74"/>
      <c r="E383" s="80"/>
      <c r="F383" s="74"/>
      <c r="G383" s="81"/>
      <c r="H383" s="74"/>
      <c r="I383" s="81"/>
      <c r="J383" s="74"/>
      <c r="K383" s="81"/>
      <c r="L383" s="74"/>
      <c r="M383" s="81"/>
      <c r="N383" s="74"/>
      <c r="O383" s="81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4.4" x14ac:dyDescent="0.3">
      <c r="A384" s="74"/>
      <c r="B384" s="74"/>
      <c r="C384" s="74"/>
      <c r="D384" s="74"/>
      <c r="E384" s="80"/>
      <c r="F384" s="74"/>
      <c r="G384" s="81"/>
      <c r="H384" s="74"/>
      <c r="I384" s="81"/>
      <c r="J384" s="74"/>
      <c r="K384" s="81"/>
      <c r="L384" s="74"/>
      <c r="M384" s="81"/>
      <c r="N384" s="74"/>
      <c r="O384" s="81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4.4" x14ac:dyDescent="0.3">
      <c r="A385" s="74"/>
      <c r="B385" s="74"/>
      <c r="C385" s="74"/>
      <c r="D385" s="74"/>
      <c r="E385" s="80"/>
      <c r="F385" s="74"/>
      <c r="G385" s="81"/>
      <c r="H385" s="74"/>
      <c r="I385" s="81"/>
      <c r="J385" s="74"/>
      <c r="K385" s="81"/>
      <c r="L385" s="74"/>
      <c r="M385" s="81"/>
      <c r="N385" s="74"/>
      <c r="O385" s="81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4.4" x14ac:dyDescent="0.3">
      <c r="A386" s="74"/>
      <c r="B386" s="74"/>
      <c r="C386" s="74"/>
      <c r="D386" s="74"/>
      <c r="E386" s="80"/>
      <c r="F386" s="74"/>
      <c r="G386" s="81"/>
      <c r="H386" s="74"/>
      <c r="I386" s="81"/>
      <c r="J386" s="74"/>
      <c r="K386" s="81"/>
      <c r="L386" s="74"/>
      <c r="M386" s="81"/>
      <c r="N386" s="74"/>
      <c r="O386" s="81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4.4" x14ac:dyDescent="0.3">
      <c r="A387" s="74"/>
      <c r="B387" s="74"/>
      <c r="C387" s="74"/>
      <c r="D387" s="74"/>
      <c r="E387" s="80"/>
      <c r="F387" s="74"/>
      <c r="G387" s="81"/>
      <c r="H387" s="74"/>
      <c r="I387" s="81"/>
      <c r="J387" s="74"/>
      <c r="K387" s="81"/>
      <c r="L387" s="74"/>
      <c r="M387" s="81"/>
      <c r="N387" s="74"/>
      <c r="O387" s="81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4.4" x14ac:dyDescent="0.3">
      <c r="A388" s="74"/>
      <c r="B388" s="74"/>
      <c r="C388" s="74"/>
      <c r="D388" s="74"/>
      <c r="E388" s="80"/>
      <c r="F388" s="74"/>
      <c r="G388" s="81"/>
      <c r="H388" s="74"/>
      <c r="I388" s="81"/>
      <c r="J388" s="74"/>
      <c r="K388" s="81"/>
      <c r="L388" s="74"/>
      <c r="M388" s="81"/>
      <c r="N388" s="74"/>
      <c r="O388" s="81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4.4" x14ac:dyDescent="0.3">
      <c r="A389" s="74"/>
      <c r="B389" s="74"/>
      <c r="C389" s="74"/>
      <c r="D389" s="74"/>
      <c r="E389" s="80"/>
      <c r="F389" s="74"/>
      <c r="G389" s="81"/>
      <c r="H389" s="74"/>
      <c r="I389" s="81"/>
      <c r="J389" s="74"/>
      <c r="K389" s="81"/>
      <c r="L389" s="74"/>
      <c r="M389" s="81"/>
      <c r="N389" s="74"/>
      <c r="O389" s="81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4.4" x14ac:dyDescent="0.3">
      <c r="A390" s="74"/>
      <c r="B390" s="74"/>
      <c r="C390" s="74"/>
      <c r="D390" s="74"/>
      <c r="E390" s="80"/>
      <c r="F390" s="74"/>
      <c r="G390" s="81"/>
      <c r="H390" s="74"/>
      <c r="I390" s="81"/>
      <c r="J390" s="74"/>
      <c r="K390" s="81"/>
      <c r="L390" s="74"/>
      <c r="M390" s="81"/>
      <c r="N390" s="74"/>
      <c r="O390" s="81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4.4" x14ac:dyDescent="0.3">
      <c r="A391" s="74"/>
      <c r="B391" s="74"/>
      <c r="C391" s="74"/>
      <c r="D391" s="74"/>
      <c r="E391" s="80"/>
      <c r="F391" s="74"/>
      <c r="G391" s="81"/>
      <c r="H391" s="74"/>
      <c r="I391" s="81"/>
      <c r="J391" s="74"/>
      <c r="K391" s="81"/>
      <c r="L391" s="74"/>
      <c r="M391" s="81"/>
      <c r="N391" s="74"/>
      <c r="O391" s="81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4.4" x14ac:dyDescent="0.3">
      <c r="A392" s="74"/>
      <c r="B392" s="74"/>
      <c r="C392" s="74"/>
      <c r="D392" s="74"/>
      <c r="E392" s="80"/>
      <c r="F392" s="74"/>
      <c r="G392" s="81"/>
      <c r="H392" s="74"/>
      <c r="I392" s="81"/>
      <c r="J392" s="74"/>
      <c r="K392" s="81"/>
      <c r="L392" s="74"/>
      <c r="M392" s="81"/>
      <c r="N392" s="74"/>
      <c r="O392" s="81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4.4" x14ac:dyDescent="0.3">
      <c r="A393" s="74"/>
      <c r="B393" s="74"/>
      <c r="C393" s="74"/>
      <c r="D393" s="74"/>
      <c r="E393" s="80"/>
      <c r="F393" s="74"/>
      <c r="G393" s="81"/>
      <c r="H393" s="74"/>
      <c r="I393" s="81"/>
      <c r="J393" s="74"/>
      <c r="K393" s="81"/>
      <c r="L393" s="74"/>
      <c r="M393" s="81"/>
      <c r="N393" s="74"/>
      <c r="O393" s="81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4.4" x14ac:dyDescent="0.3">
      <c r="A394" s="74"/>
      <c r="B394" s="74"/>
      <c r="C394" s="74"/>
      <c r="D394" s="74"/>
      <c r="E394" s="80"/>
      <c r="F394" s="74"/>
      <c r="G394" s="81"/>
      <c r="H394" s="74"/>
      <c r="I394" s="81"/>
      <c r="J394" s="74"/>
      <c r="K394" s="81"/>
      <c r="L394" s="74"/>
      <c r="M394" s="81"/>
      <c r="N394" s="74"/>
      <c r="O394" s="81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4.4" x14ac:dyDescent="0.3">
      <c r="A395" s="74"/>
      <c r="B395" s="74"/>
      <c r="C395" s="74"/>
      <c r="D395" s="74"/>
      <c r="E395" s="80"/>
      <c r="F395" s="74"/>
      <c r="G395" s="81"/>
      <c r="H395" s="74"/>
      <c r="I395" s="81"/>
      <c r="J395" s="74"/>
      <c r="K395" s="81"/>
      <c r="L395" s="74"/>
      <c r="M395" s="81"/>
      <c r="N395" s="74"/>
      <c r="O395" s="81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4.4" x14ac:dyDescent="0.3">
      <c r="A396" s="74"/>
      <c r="B396" s="74"/>
      <c r="C396" s="74"/>
      <c r="D396" s="74"/>
      <c r="E396" s="80"/>
      <c r="F396" s="74"/>
      <c r="G396" s="81"/>
      <c r="H396" s="74"/>
      <c r="I396" s="81"/>
      <c r="J396" s="74"/>
      <c r="K396" s="81"/>
      <c r="L396" s="74"/>
      <c r="M396" s="81"/>
      <c r="N396" s="74"/>
      <c r="O396" s="81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4.4" x14ac:dyDescent="0.3">
      <c r="A397" s="74"/>
      <c r="B397" s="74"/>
      <c r="C397" s="74"/>
      <c r="D397" s="74"/>
      <c r="E397" s="80"/>
      <c r="F397" s="74"/>
      <c r="G397" s="81"/>
      <c r="H397" s="74"/>
      <c r="I397" s="81"/>
      <c r="J397" s="74"/>
      <c r="K397" s="81"/>
      <c r="L397" s="74"/>
      <c r="M397" s="81"/>
      <c r="N397" s="74"/>
      <c r="O397" s="81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4.4" x14ac:dyDescent="0.3">
      <c r="A398" s="74"/>
      <c r="B398" s="74"/>
      <c r="C398" s="74"/>
      <c r="D398" s="74"/>
      <c r="E398" s="80"/>
      <c r="F398" s="74"/>
      <c r="G398" s="81"/>
      <c r="H398" s="74"/>
      <c r="I398" s="81"/>
      <c r="J398" s="74"/>
      <c r="K398" s="81"/>
      <c r="L398" s="74"/>
      <c r="M398" s="81"/>
      <c r="N398" s="74"/>
      <c r="O398" s="81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4.4" x14ac:dyDescent="0.3">
      <c r="A399" s="74"/>
      <c r="B399" s="74"/>
      <c r="C399" s="74"/>
      <c r="D399" s="74"/>
      <c r="E399" s="80"/>
      <c r="F399" s="74"/>
      <c r="G399" s="81"/>
      <c r="H399" s="74"/>
      <c r="I399" s="81"/>
      <c r="J399" s="74"/>
      <c r="K399" s="81"/>
      <c r="L399" s="74"/>
      <c r="M399" s="81"/>
      <c r="N399" s="74"/>
      <c r="O399" s="81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4.4" x14ac:dyDescent="0.3">
      <c r="A400" s="74"/>
      <c r="B400" s="74"/>
      <c r="C400" s="74"/>
      <c r="D400" s="74"/>
      <c r="E400" s="80"/>
      <c r="F400" s="74"/>
      <c r="G400" s="81"/>
      <c r="H400" s="74"/>
      <c r="I400" s="81"/>
      <c r="J400" s="74"/>
      <c r="K400" s="81"/>
      <c r="L400" s="74"/>
      <c r="M400" s="81"/>
      <c r="N400" s="74"/>
      <c r="O400" s="81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4.4" x14ac:dyDescent="0.3">
      <c r="A401" s="74"/>
      <c r="B401" s="74"/>
      <c r="C401" s="74"/>
      <c r="D401" s="74"/>
      <c r="E401" s="80"/>
      <c r="F401" s="74"/>
      <c r="G401" s="81"/>
      <c r="H401" s="74"/>
      <c r="I401" s="81"/>
      <c r="J401" s="74"/>
      <c r="K401" s="81"/>
      <c r="L401" s="74"/>
      <c r="M401" s="81"/>
      <c r="N401" s="74"/>
      <c r="O401" s="81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4.4" x14ac:dyDescent="0.3">
      <c r="A402" s="74"/>
      <c r="B402" s="74"/>
      <c r="C402" s="74"/>
      <c r="D402" s="74"/>
      <c r="E402" s="80"/>
      <c r="F402" s="74"/>
      <c r="G402" s="81"/>
      <c r="H402" s="74"/>
      <c r="I402" s="81"/>
      <c r="J402" s="74"/>
      <c r="K402" s="81"/>
      <c r="L402" s="74"/>
      <c r="M402" s="81"/>
      <c r="N402" s="74"/>
      <c r="O402" s="81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4.4" x14ac:dyDescent="0.3">
      <c r="A403" s="74"/>
      <c r="B403" s="74"/>
      <c r="C403" s="74"/>
      <c r="D403" s="74"/>
      <c r="E403" s="80"/>
      <c r="F403" s="74"/>
      <c r="G403" s="81"/>
      <c r="H403" s="74"/>
      <c r="I403" s="81"/>
      <c r="J403" s="74"/>
      <c r="K403" s="81"/>
      <c r="L403" s="74"/>
      <c r="M403" s="81"/>
      <c r="N403" s="74"/>
      <c r="O403" s="81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4.4" x14ac:dyDescent="0.3">
      <c r="A404" s="74"/>
      <c r="B404" s="74"/>
      <c r="C404" s="74"/>
      <c r="D404" s="74"/>
      <c r="E404" s="80"/>
      <c r="F404" s="74"/>
      <c r="G404" s="81"/>
      <c r="H404" s="74"/>
      <c r="I404" s="81"/>
      <c r="J404" s="74"/>
      <c r="K404" s="81"/>
      <c r="L404" s="74"/>
      <c r="M404" s="81"/>
      <c r="N404" s="74"/>
      <c r="O404" s="81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4.4" x14ac:dyDescent="0.3">
      <c r="A405" s="74"/>
      <c r="B405" s="74"/>
      <c r="C405" s="74"/>
      <c r="D405" s="74"/>
      <c r="E405" s="80"/>
      <c r="F405" s="74"/>
      <c r="G405" s="81"/>
      <c r="H405" s="74"/>
      <c r="I405" s="81"/>
      <c r="J405" s="74"/>
      <c r="K405" s="81"/>
      <c r="L405" s="74"/>
      <c r="M405" s="81"/>
      <c r="N405" s="74"/>
      <c r="O405" s="81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4.4" x14ac:dyDescent="0.3">
      <c r="A406" s="74"/>
      <c r="B406" s="74"/>
      <c r="C406" s="74"/>
      <c r="D406" s="74"/>
      <c r="E406" s="80"/>
      <c r="F406" s="74"/>
      <c r="G406" s="81"/>
      <c r="H406" s="74"/>
      <c r="I406" s="81"/>
      <c r="J406" s="74"/>
      <c r="K406" s="81"/>
      <c r="L406" s="74"/>
      <c r="M406" s="81"/>
      <c r="N406" s="74"/>
      <c r="O406" s="81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4.4" x14ac:dyDescent="0.3">
      <c r="A407" s="74"/>
      <c r="B407" s="74"/>
      <c r="C407" s="74"/>
      <c r="D407" s="74"/>
      <c r="E407" s="80"/>
      <c r="F407" s="74"/>
      <c r="G407" s="81"/>
      <c r="H407" s="74"/>
      <c r="I407" s="81"/>
      <c r="J407" s="74"/>
      <c r="K407" s="81"/>
      <c r="L407" s="74"/>
      <c r="M407" s="81"/>
      <c r="N407" s="74"/>
      <c r="O407" s="81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4.4" x14ac:dyDescent="0.3">
      <c r="A408" s="74"/>
      <c r="B408" s="74"/>
      <c r="C408" s="74"/>
      <c r="D408" s="74"/>
      <c r="E408" s="80"/>
      <c r="F408" s="74"/>
      <c r="G408" s="81"/>
      <c r="H408" s="74"/>
      <c r="I408" s="81"/>
      <c r="J408" s="74"/>
      <c r="K408" s="81"/>
      <c r="L408" s="74"/>
      <c r="M408" s="81"/>
      <c r="N408" s="74"/>
      <c r="O408" s="81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4.4" x14ac:dyDescent="0.3">
      <c r="A409" s="74"/>
      <c r="B409" s="74"/>
      <c r="C409" s="74"/>
      <c r="D409" s="74"/>
      <c r="E409" s="80"/>
      <c r="F409" s="74"/>
      <c r="G409" s="81"/>
      <c r="H409" s="74"/>
      <c r="I409" s="81"/>
      <c r="J409" s="74"/>
      <c r="K409" s="81"/>
      <c r="L409" s="74"/>
      <c r="M409" s="81"/>
      <c r="N409" s="74"/>
      <c r="O409" s="81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4.4" x14ac:dyDescent="0.3">
      <c r="A410" s="74"/>
      <c r="B410" s="74"/>
      <c r="C410" s="74"/>
      <c r="D410" s="74"/>
      <c r="E410" s="80"/>
      <c r="F410" s="74"/>
      <c r="G410" s="81"/>
      <c r="H410" s="74"/>
      <c r="I410" s="81"/>
      <c r="J410" s="74"/>
      <c r="K410" s="81"/>
      <c r="L410" s="74"/>
      <c r="M410" s="81"/>
      <c r="N410" s="74"/>
      <c r="O410" s="81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4.4" x14ac:dyDescent="0.3">
      <c r="A411" s="74"/>
      <c r="B411" s="74"/>
      <c r="C411" s="74"/>
      <c r="D411" s="74"/>
      <c r="E411" s="80"/>
      <c r="F411" s="74"/>
      <c r="G411" s="81"/>
      <c r="H411" s="74"/>
      <c r="I411" s="81"/>
      <c r="J411" s="74"/>
      <c r="K411" s="81"/>
      <c r="L411" s="74"/>
      <c r="M411" s="81"/>
      <c r="N411" s="74"/>
      <c r="O411" s="81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4.4" x14ac:dyDescent="0.3">
      <c r="A412" s="74"/>
      <c r="B412" s="74"/>
      <c r="C412" s="74"/>
      <c r="D412" s="74"/>
      <c r="E412" s="80"/>
      <c r="F412" s="74"/>
      <c r="G412" s="81"/>
      <c r="H412" s="74"/>
      <c r="I412" s="81"/>
      <c r="J412" s="74"/>
      <c r="K412" s="81"/>
      <c r="L412" s="74"/>
      <c r="M412" s="81"/>
      <c r="N412" s="74"/>
      <c r="O412" s="81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4.4" x14ac:dyDescent="0.3">
      <c r="A413" s="74"/>
      <c r="B413" s="74"/>
      <c r="C413" s="74"/>
      <c r="D413" s="74"/>
      <c r="E413" s="80"/>
      <c r="F413" s="74"/>
      <c r="G413" s="81"/>
      <c r="H413" s="74"/>
      <c r="I413" s="81"/>
      <c r="J413" s="74"/>
      <c r="K413" s="81"/>
      <c r="L413" s="74"/>
      <c r="M413" s="81"/>
      <c r="N413" s="74"/>
      <c r="O413" s="81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4.4" x14ac:dyDescent="0.3">
      <c r="A414" s="74"/>
      <c r="B414" s="74"/>
      <c r="C414" s="74"/>
      <c r="D414" s="74"/>
      <c r="E414" s="80"/>
      <c r="F414" s="74"/>
      <c r="G414" s="81"/>
      <c r="H414" s="74"/>
      <c r="I414" s="81"/>
      <c r="J414" s="74"/>
      <c r="K414" s="81"/>
      <c r="L414" s="74"/>
      <c r="M414" s="81"/>
      <c r="N414" s="74"/>
      <c r="O414" s="81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4.4" x14ac:dyDescent="0.3">
      <c r="A415" s="74"/>
      <c r="B415" s="74"/>
      <c r="C415" s="74"/>
      <c r="D415" s="74"/>
      <c r="E415" s="80"/>
      <c r="F415" s="74"/>
      <c r="G415" s="81"/>
      <c r="H415" s="74"/>
      <c r="I415" s="81"/>
      <c r="J415" s="74"/>
      <c r="K415" s="81"/>
      <c r="L415" s="74"/>
      <c r="M415" s="81"/>
      <c r="N415" s="74"/>
      <c r="O415" s="81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4.4" x14ac:dyDescent="0.3">
      <c r="A416" s="74"/>
      <c r="B416" s="74"/>
      <c r="C416" s="74"/>
      <c r="D416" s="74"/>
      <c r="E416" s="80"/>
      <c r="F416" s="74"/>
      <c r="G416" s="81"/>
      <c r="H416" s="74"/>
      <c r="I416" s="81"/>
      <c r="J416" s="74"/>
      <c r="K416" s="81"/>
      <c r="L416" s="74"/>
      <c r="M416" s="81"/>
      <c r="N416" s="74"/>
      <c r="O416" s="81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4.4" x14ac:dyDescent="0.3">
      <c r="A417" s="74"/>
      <c r="B417" s="74"/>
      <c r="C417" s="74"/>
      <c r="D417" s="74"/>
      <c r="E417" s="80"/>
      <c r="F417" s="74"/>
      <c r="G417" s="81"/>
      <c r="H417" s="74"/>
      <c r="I417" s="81"/>
      <c r="J417" s="74"/>
      <c r="K417" s="81"/>
      <c r="L417" s="74"/>
      <c r="M417" s="81"/>
      <c r="N417" s="74"/>
      <c r="O417" s="81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4.4" x14ac:dyDescent="0.3">
      <c r="A418" s="74"/>
      <c r="B418" s="74"/>
      <c r="C418" s="74"/>
      <c r="D418" s="74"/>
      <c r="E418" s="80"/>
      <c r="F418" s="74"/>
      <c r="G418" s="81"/>
      <c r="H418" s="74"/>
      <c r="I418" s="81"/>
      <c r="J418" s="74"/>
      <c r="K418" s="81"/>
      <c r="L418" s="74"/>
      <c r="M418" s="81"/>
      <c r="N418" s="74"/>
      <c r="O418" s="81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4.4" x14ac:dyDescent="0.3">
      <c r="A419" s="74"/>
      <c r="B419" s="74"/>
      <c r="C419" s="74"/>
      <c r="D419" s="74"/>
      <c r="E419" s="80"/>
      <c r="F419" s="74"/>
      <c r="G419" s="81"/>
      <c r="H419" s="74"/>
      <c r="I419" s="81"/>
      <c r="J419" s="74"/>
      <c r="K419" s="81"/>
      <c r="L419" s="74"/>
      <c r="M419" s="81"/>
      <c r="N419" s="74"/>
      <c r="O419" s="81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4.4" x14ac:dyDescent="0.3">
      <c r="A420" s="74"/>
      <c r="B420" s="74"/>
      <c r="C420" s="74"/>
      <c r="D420" s="74"/>
      <c r="E420" s="80"/>
      <c r="F420" s="74"/>
      <c r="G420" s="81"/>
      <c r="H420" s="74"/>
      <c r="I420" s="81"/>
      <c r="J420" s="74"/>
      <c r="K420" s="81"/>
      <c r="L420" s="74"/>
      <c r="M420" s="81"/>
      <c r="N420" s="74"/>
      <c r="O420" s="81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4.4" x14ac:dyDescent="0.3">
      <c r="A421" s="74"/>
      <c r="B421" s="74"/>
      <c r="C421" s="74"/>
      <c r="D421" s="74"/>
      <c r="E421" s="80"/>
      <c r="F421" s="74"/>
      <c r="G421" s="81"/>
      <c r="H421" s="74"/>
      <c r="I421" s="81"/>
      <c r="J421" s="74"/>
      <c r="K421" s="81"/>
      <c r="L421" s="74"/>
      <c r="M421" s="81"/>
      <c r="N421" s="74"/>
      <c r="O421" s="81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4.4" x14ac:dyDescent="0.3">
      <c r="A422" s="74"/>
      <c r="B422" s="74"/>
      <c r="C422" s="74"/>
      <c r="D422" s="74"/>
      <c r="E422" s="80"/>
      <c r="F422" s="74"/>
      <c r="G422" s="81"/>
      <c r="H422" s="74"/>
      <c r="I422" s="81"/>
      <c r="J422" s="74"/>
      <c r="K422" s="81"/>
      <c r="L422" s="74"/>
      <c r="M422" s="81"/>
      <c r="N422" s="74"/>
      <c r="O422" s="81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4.4" x14ac:dyDescent="0.3">
      <c r="A423" s="74"/>
      <c r="B423" s="74"/>
      <c r="C423" s="74"/>
      <c r="D423" s="74"/>
      <c r="E423" s="80"/>
      <c r="F423" s="74"/>
      <c r="G423" s="81"/>
      <c r="H423" s="74"/>
      <c r="I423" s="81"/>
      <c r="J423" s="74"/>
      <c r="K423" s="81"/>
      <c r="L423" s="74"/>
      <c r="M423" s="81"/>
      <c r="N423" s="74"/>
      <c r="O423" s="81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4.4" x14ac:dyDescent="0.3">
      <c r="A424" s="74"/>
      <c r="B424" s="74"/>
      <c r="C424" s="74"/>
      <c r="D424" s="74"/>
      <c r="E424" s="80"/>
      <c r="F424" s="74"/>
      <c r="G424" s="81"/>
      <c r="H424" s="74"/>
      <c r="I424" s="81"/>
      <c r="J424" s="74"/>
      <c r="K424" s="81"/>
      <c r="L424" s="74"/>
      <c r="M424" s="81"/>
      <c r="N424" s="74"/>
      <c r="O424" s="81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4.4" x14ac:dyDescent="0.3">
      <c r="A425" s="74"/>
      <c r="B425" s="74"/>
      <c r="C425" s="74"/>
      <c r="D425" s="74"/>
      <c r="E425" s="80"/>
      <c r="F425" s="74"/>
      <c r="G425" s="81"/>
      <c r="H425" s="74"/>
      <c r="I425" s="81"/>
      <c r="J425" s="74"/>
      <c r="K425" s="81"/>
      <c r="L425" s="74"/>
      <c r="M425" s="81"/>
      <c r="N425" s="74"/>
      <c r="O425" s="81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4.4" x14ac:dyDescent="0.3">
      <c r="A426" s="74"/>
      <c r="B426" s="74"/>
      <c r="C426" s="74"/>
      <c r="D426" s="74"/>
      <c r="E426" s="80"/>
      <c r="F426" s="74"/>
      <c r="G426" s="81"/>
      <c r="H426" s="74"/>
      <c r="I426" s="81"/>
      <c r="J426" s="74"/>
      <c r="K426" s="81"/>
      <c r="L426" s="74"/>
      <c r="M426" s="81"/>
      <c r="N426" s="74"/>
      <c r="O426" s="81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4.4" x14ac:dyDescent="0.3">
      <c r="A427" s="74"/>
      <c r="B427" s="74"/>
      <c r="C427" s="74"/>
      <c r="D427" s="74"/>
      <c r="E427" s="80"/>
      <c r="F427" s="74"/>
      <c r="G427" s="81"/>
      <c r="H427" s="74"/>
      <c r="I427" s="81"/>
      <c r="J427" s="74"/>
      <c r="K427" s="81"/>
      <c r="L427" s="74"/>
      <c r="M427" s="81"/>
      <c r="N427" s="74"/>
      <c r="O427" s="81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4.4" x14ac:dyDescent="0.3">
      <c r="A428" s="74"/>
      <c r="B428" s="74"/>
      <c r="C428" s="74"/>
      <c r="D428" s="74"/>
      <c r="E428" s="80"/>
      <c r="F428" s="74"/>
      <c r="G428" s="81"/>
      <c r="H428" s="74"/>
      <c r="I428" s="81"/>
      <c r="J428" s="74"/>
      <c r="K428" s="81"/>
      <c r="L428" s="74"/>
      <c r="M428" s="81"/>
      <c r="N428" s="74"/>
      <c r="O428" s="81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4.4" x14ac:dyDescent="0.3">
      <c r="A429" s="74"/>
      <c r="B429" s="74"/>
      <c r="C429" s="74"/>
      <c r="D429" s="74"/>
      <c r="E429" s="80"/>
      <c r="F429" s="74"/>
      <c r="G429" s="81"/>
      <c r="H429" s="74"/>
      <c r="I429" s="81"/>
      <c r="J429" s="74"/>
      <c r="K429" s="81"/>
      <c r="L429" s="74"/>
      <c r="M429" s="81"/>
      <c r="N429" s="74"/>
      <c r="O429" s="81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4.4" x14ac:dyDescent="0.3">
      <c r="A430" s="74"/>
      <c r="B430" s="74"/>
      <c r="C430" s="74"/>
      <c r="D430" s="74"/>
      <c r="E430" s="80"/>
      <c r="F430" s="74"/>
      <c r="G430" s="81"/>
      <c r="H430" s="74"/>
      <c r="I430" s="81"/>
      <c r="J430" s="74"/>
      <c r="K430" s="81"/>
      <c r="L430" s="74"/>
      <c r="M430" s="81"/>
      <c r="N430" s="74"/>
      <c r="O430" s="81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4.4" x14ac:dyDescent="0.3">
      <c r="A431" s="74"/>
      <c r="B431" s="74"/>
      <c r="C431" s="74"/>
      <c r="D431" s="74"/>
      <c r="E431" s="80"/>
      <c r="F431" s="74"/>
      <c r="G431" s="81"/>
      <c r="H431" s="74"/>
      <c r="I431" s="81"/>
      <c r="J431" s="74"/>
      <c r="K431" s="81"/>
      <c r="L431" s="74"/>
      <c r="M431" s="81"/>
      <c r="N431" s="74"/>
      <c r="O431" s="81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4.4" x14ac:dyDescent="0.3">
      <c r="A432" s="74"/>
      <c r="B432" s="74"/>
      <c r="C432" s="74"/>
      <c r="D432" s="74"/>
      <c r="E432" s="80"/>
      <c r="F432" s="74"/>
      <c r="G432" s="81"/>
      <c r="H432" s="74"/>
      <c r="I432" s="81"/>
      <c r="J432" s="74"/>
      <c r="K432" s="81"/>
      <c r="L432" s="74"/>
      <c r="M432" s="81"/>
      <c r="N432" s="74"/>
      <c r="O432" s="81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4.4" x14ac:dyDescent="0.3">
      <c r="A433" s="74"/>
      <c r="B433" s="74"/>
      <c r="C433" s="74"/>
      <c r="D433" s="74"/>
      <c r="E433" s="80"/>
      <c r="F433" s="74"/>
      <c r="G433" s="81"/>
      <c r="H433" s="74"/>
      <c r="I433" s="81"/>
      <c r="J433" s="74"/>
      <c r="K433" s="81"/>
      <c r="L433" s="74"/>
      <c r="M433" s="81"/>
      <c r="N433" s="74"/>
      <c r="O433" s="81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4.4" x14ac:dyDescent="0.3">
      <c r="A434" s="74"/>
      <c r="B434" s="74"/>
      <c r="C434" s="74"/>
      <c r="D434" s="74"/>
      <c r="E434" s="80"/>
      <c r="F434" s="74"/>
      <c r="G434" s="81"/>
      <c r="H434" s="74"/>
      <c r="I434" s="81"/>
      <c r="J434" s="74"/>
      <c r="K434" s="81"/>
      <c r="L434" s="74"/>
      <c r="M434" s="81"/>
      <c r="N434" s="74"/>
      <c r="O434" s="81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4.4" x14ac:dyDescent="0.3">
      <c r="A435" s="74"/>
      <c r="B435" s="74"/>
      <c r="C435" s="74"/>
      <c r="D435" s="74"/>
      <c r="E435" s="80"/>
      <c r="F435" s="74"/>
      <c r="G435" s="81"/>
      <c r="H435" s="74"/>
      <c r="I435" s="81"/>
      <c r="J435" s="74"/>
      <c r="K435" s="81"/>
      <c r="L435" s="74"/>
      <c r="M435" s="81"/>
      <c r="N435" s="74"/>
      <c r="O435" s="81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4.4" x14ac:dyDescent="0.3">
      <c r="A436" s="74"/>
      <c r="B436" s="74"/>
      <c r="C436" s="74"/>
      <c r="D436" s="74"/>
      <c r="E436" s="80"/>
      <c r="F436" s="74"/>
      <c r="G436" s="81"/>
      <c r="H436" s="74"/>
      <c r="I436" s="81"/>
      <c r="J436" s="74"/>
      <c r="K436" s="81"/>
      <c r="L436" s="74"/>
      <c r="M436" s="81"/>
      <c r="N436" s="74"/>
      <c r="O436" s="81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4.4" x14ac:dyDescent="0.3">
      <c r="A437" s="74"/>
      <c r="B437" s="74"/>
      <c r="C437" s="74"/>
      <c r="D437" s="74"/>
      <c r="E437" s="80"/>
      <c r="F437" s="74"/>
      <c r="G437" s="81"/>
      <c r="H437" s="74"/>
      <c r="I437" s="81"/>
      <c r="J437" s="74"/>
      <c r="K437" s="81"/>
      <c r="L437" s="74"/>
      <c r="M437" s="81"/>
      <c r="N437" s="74"/>
      <c r="O437" s="81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4.4" x14ac:dyDescent="0.3">
      <c r="A438" s="74"/>
      <c r="B438" s="74"/>
      <c r="C438" s="74"/>
      <c r="D438" s="74"/>
      <c r="E438" s="80"/>
      <c r="F438" s="74"/>
      <c r="G438" s="81"/>
      <c r="H438" s="74"/>
      <c r="I438" s="81"/>
      <c r="J438" s="74"/>
      <c r="K438" s="81"/>
      <c r="L438" s="74"/>
      <c r="M438" s="81"/>
      <c r="N438" s="74"/>
      <c r="O438" s="81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4.4" x14ac:dyDescent="0.3">
      <c r="A439" s="74"/>
      <c r="B439" s="74"/>
      <c r="C439" s="74"/>
      <c r="D439" s="74"/>
      <c r="E439" s="80"/>
      <c r="F439" s="74"/>
      <c r="G439" s="81"/>
      <c r="H439" s="74"/>
      <c r="I439" s="81"/>
      <c r="J439" s="74"/>
      <c r="K439" s="81"/>
      <c r="L439" s="74"/>
      <c r="M439" s="81"/>
      <c r="N439" s="74"/>
      <c r="O439" s="81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4.4" x14ac:dyDescent="0.3">
      <c r="A440" s="74"/>
      <c r="B440" s="74"/>
      <c r="C440" s="74"/>
      <c r="D440" s="74"/>
      <c r="E440" s="80"/>
      <c r="F440" s="74"/>
      <c r="G440" s="81"/>
      <c r="H440" s="74"/>
      <c r="I440" s="81"/>
      <c r="J440" s="74"/>
      <c r="K440" s="81"/>
      <c r="L440" s="74"/>
      <c r="M440" s="81"/>
      <c r="N440" s="74"/>
      <c r="O440" s="81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4.4" x14ac:dyDescent="0.3">
      <c r="A441" s="74"/>
      <c r="B441" s="74"/>
      <c r="C441" s="74"/>
      <c r="D441" s="74"/>
      <c r="E441" s="80"/>
      <c r="F441" s="74"/>
      <c r="G441" s="81"/>
      <c r="H441" s="74"/>
      <c r="I441" s="81"/>
      <c r="J441" s="74"/>
      <c r="K441" s="81"/>
      <c r="L441" s="74"/>
      <c r="M441" s="81"/>
      <c r="N441" s="74"/>
      <c r="O441" s="81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4.4" x14ac:dyDescent="0.3">
      <c r="A442" s="74"/>
      <c r="B442" s="74"/>
      <c r="C442" s="74"/>
      <c r="D442" s="74"/>
      <c r="E442" s="80"/>
      <c r="F442" s="74"/>
      <c r="G442" s="81"/>
      <c r="H442" s="74"/>
      <c r="I442" s="81"/>
      <c r="J442" s="74"/>
      <c r="K442" s="81"/>
      <c r="L442" s="74"/>
      <c r="M442" s="81"/>
      <c r="N442" s="74"/>
      <c r="O442" s="81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4.4" x14ac:dyDescent="0.3">
      <c r="A443" s="74"/>
      <c r="B443" s="74"/>
      <c r="C443" s="74"/>
      <c r="D443" s="74"/>
      <c r="E443" s="80"/>
      <c r="F443" s="74"/>
      <c r="G443" s="81"/>
      <c r="H443" s="74"/>
      <c r="I443" s="81"/>
      <c r="J443" s="74"/>
      <c r="K443" s="81"/>
      <c r="L443" s="74"/>
      <c r="M443" s="81"/>
      <c r="N443" s="74"/>
      <c r="O443" s="81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4.4" x14ac:dyDescent="0.3">
      <c r="A444" s="74"/>
      <c r="B444" s="74"/>
      <c r="C444" s="74"/>
      <c r="D444" s="74"/>
      <c r="E444" s="80"/>
      <c r="F444" s="74"/>
      <c r="G444" s="81"/>
      <c r="H444" s="74"/>
      <c r="I444" s="81"/>
      <c r="J444" s="74"/>
      <c r="K444" s="81"/>
      <c r="L444" s="74"/>
      <c r="M444" s="81"/>
      <c r="N444" s="74"/>
      <c r="O444" s="81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4.4" x14ac:dyDescent="0.3">
      <c r="A445" s="74"/>
      <c r="B445" s="74"/>
      <c r="C445" s="74"/>
      <c r="D445" s="74"/>
      <c r="E445" s="80"/>
      <c r="F445" s="74"/>
      <c r="G445" s="81"/>
      <c r="H445" s="74"/>
      <c r="I445" s="81"/>
      <c r="J445" s="74"/>
      <c r="K445" s="81"/>
      <c r="L445" s="74"/>
      <c r="M445" s="81"/>
      <c r="N445" s="74"/>
      <c r="O445" s="81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4.4" x14ac:dyDescent="0.3">
      <c r="A446" s="74"/>
      <c r="B446" s="74"/>
      <c r="C446" s="74"/>
      <c r="D446" s="74"/>
      <c r="E446" s="80"/>
      <c r="F446" s="74"/>
      <c r="G446" s="81"/>
      <c r="H446" s="74"/>
      <c r="I446" s="81"/>
      <c r="J446" s="74"/>
      <c r="K446" s="81"/>
      <c r="L446" s="74"/>
      <c r="M446" s="81"/>
      <c r="N446" s="74"/>
      <c r="O446" s="81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4.4" x14ac:dyDescent="0.3">
      <c r="A447" s="74"/>
      <c r="B447" s="74"/>
      <c r="C447" s="74"/>
      <c r="D447" s="74"/>
      <c r="E447" s="80"/>
      <c r="F447" s="74"/>
      <c r="G447" s="81"/>
      <c r="H447" s="74"/>
      <c r="I447" s="81"/>
      <c r="J447" s="74"/>
      <c r="K447" s="81"/>
      <c r="L447" s="74"/>
      <c r="M447" s="81"/>
      <c r="N447" s="74"/>
      <c r="O447" s="81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4.4" x14ac:dyDescent="0.3">
      <c r="A448" s="74"/>
      <c r="B448" s="74"/>
      <c r="C448" s="74"/>
      <c r="D448" s="74"/>
      <c r="E448" s="80"/>
      <c r="F448" s="74"/>
      <c r="G448" s="81"/>
      <c r="H448" s="74"/>
      <c r="I448" s="81"/>
      <c r="J448" s="74"/>
      <c r="K448" s="81"/>
      <c r="L448" s="74"/>
      <c r="M448" s="81"/>
      <c r="N448" s="74"/>
      <c r="O448" s="81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4.4" x14ac:dyDescent="0.3">
      <c r="A449" s="74"/>
      <c r="B449" s="74"/>
      <c r="C449" s="74"/>
      <c r="D449" s="74"/>
      <c r="E449" s="80"/>
      <c r="F449" s="74"/>
      <c r="G449" s="81"/>
      <c r="H449" s="74"/>
      <c r="I449" s="81"/>
      <c r="J449" s="74"/>
      <c r="K449" s="81"/>
      <c r="L449" s="74"/>
      <c r="M449" s="81"/>
      <c r="N449" s="74"/>
      <c r="O449" s="81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4.4" x14ac:dyDescent="0.3">
      <c r="A450" s="74"/>
      <c r="B450" s="74"/>
      <c r="C450" s="74"/>
      <c r="D450" s="74"/>
      <c r="E450" s="80"/>
      <c r="F450" s="74"/>
      <c r="G450" s="81"/>
      <c r="H450" s="74"/>
      <c r="I450" s="81"/>
      <c r="J450" s="74"/>
      <c r="K450" s="81"/>
      <c r="L450" s="74"/>
      <c r="M450" s="81"/>
      <c r="N450" s="74"/>
      <c r="O450" s="81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4.4" x14ac:dyDescent="0.3">
      <c r="A451" s="74"/>
      <c r="B451" s="74"/>
      <c r="C451" s="74"/>
      <c r="D451" s="74"/>
      <c r="E451" s="80"/>
      <c r="F451" s="74"/>
      <c r="G451" s="81"/>
      <c r="H451" s="74"/>
      <c r="I451" s="81"/>
      <c r="J451" s="74"/>
      <c r="K451" s="81"/>
      <c r="L451" s="74"/>
      <c r="M451" s="81"/>
      <c r="N451" s="74"/>
      <c r="O451" s="81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4.4" x14ac:dyDescent="0.3">
      <c r="A452" s="74"/>
      <c r="B452" s="74"/>
      <c r="C452" s="74"/>
      <c r="D452" s="74"/>
      <c r="E452" s="80"/>
      <c r="F452" s="74"/>
      <c r="G452" s="81"/>
      <c r="H452" s="74"/>
      <c r="I452" s="81"/>
      <c r="J452" s="74"/>
      <c r="K452" s="81"/>
      <c r="L452" s="74"/>
      <c r="M452" s="81"/>
      <c r="N452" s="74"/>
      <c r="O452" s="81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4.4" x14ac:dyDescent="0.3">
      <c r="A453" s="74"/>
      <c r="B453" s="74"/>
      <c r="C453" s="74"/>
      <c r="D453" s="74"/>
      <c r="E453" s="80"/>
      <c r="F453" s="74"/>
      <c r="G453" s="81"/>
      <c r="H453" s="74"/>
      <c r="I453" s="81"/>
      <c r="J453" s="74"/>
      <c r="K453" s="81"/>
      <c r="L453" s="74"/>
      <c r="M453" s="81"/>
      <c r="N453" s="74"/>
      <c r="O453" s="81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4.4" x14ac:dyDescent="0.3">
      <c r="A454" s="74"/>
      <c r="B454" s="74"/>
      <c r="C454" s="74"/>
      <c r="D454" s="74"/>
      <c r="E454" s="80"/>
      <c r="F454" s="74"/>
      <c r="G454" s="81"/>
      <c r="H454" s="74"/>
      <c r="I454" s="81"/>
      <c r="J454" s="74"/>
      <c r="K454" s="81"/>
      <c r="L454" s="74"/>
      <c r="M454" s="81"/>
      <c r="N454" s="74"/>
      <c r="O454" s="81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4.4" x14ac:dyDescent="0.3">
      <c r="A455" s="74"/>
      <c r="B455" s="74"/>
      <c r="C455" s="74"/>
      <c r="D455" s="74"/>
      <c r="E455" s="80"/>
      <c r="F455" s="74"/>
      <c r="G455" s="81"/>
      <c r="H455" s="74"/>
      <c r="I455" s="81"/>
      <c r="J455" s="74"/>
      <c r="K455" s="81"/>
      <c r="L455" s="74"/>
      <c r="M455" s="81"/>
      <c r="N455" s="74"/>
      <c r="O455" s="81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4.4" x14ac:dyDescent="0.3">
      <c r="A456" s="74"/>
      <c r="B456" s="74"/>
      <c r="C456" s="74"/>
      <c r="D456" s="74"/>
      <c r="E456" s="80"/>
      <c r="F456" s="74"/>
      <c r="G456" s="81"/>
      <c r="H456" s="74"/>
      <c r="I456" s="81"/>
      <c r="J456" s="74"/>
      <c r="K456" s="81"/>
      <c r="L456" s="74"/>
      <c r="M456" s="81"/>
      <c r="N456" s="74"/>
      <c r="O456" s="81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4.4" x14ac:dyDescent="0.3">
      <c r="A457" s="74"/>
      <c r="B457" s="74"/>
      <c r="C457" s="74"/>
      <c r="D457" s="74"/>
      <c r="E457" s="80"/>
      <c r="F457" s="74"/>
      <c r="G457" s="81"/>
      <c r="H457" s="74"/>
      <c r="I457" s="81"/>
      <c r="J457" s="74"/>
      <c r="K457" s="81"/>
      <c r="L457" s="74"/>
      <c r="M457" s="81"/>
      <c r="N457" s="74"/>
      <c r="O457" s="81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4.4" x14ac:dyDescent="0.3">
      <c r="A458" s="74"/>
      <c r="B458" s="74"/>
      <c r="C458" s="74"/>
      <c r="D458" s="74"/>
      <c r="E458" s="80"/>
      <c r="F458" s="74"/>
      <c r="G458" s="81"/>
      <c r="H458" s="74"/>
      <c r="I458" s="81"/>
      <c r="J458" s="74"/>
      <c r="K458" s="81"/>
      <c r="L458" s="74"/>
      <c r="M458" s="81"/>
      <c r="N458" s="74"/>
      <c r="O458" s="81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4.4" x14ac:dyDescent="0.3">
      <c r="A459" s="74"/>
      <c r="B459" s="74"/>
      <c r="C459" s="74"/>
      <c r="D459" s="74"/>
      <c r="E459" s="80"/>
      <c r="F459" s="74"/>
      <c r="G459" s="81"/>
      <c r="H459" s="74"/>
      <c r="I459" s="81"/>
      <c r="J459" s="74"/>
      <c r="K459" s="81"/>
      <c r="L459" s="74"/>
      <c r="M459" s="81"/>
      <c r="N459" s="74"/>
      <c r="O459" s="81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4.4" x14ac:dyDescent="0.3">
      <c r="A460" s="74"/>
      <c r="B460" s="74"/>
      <c r="C460" s="74"/>
      <c r="D460" s="74"/>
      <c r="E460" s="80"/>
      <c r="F460" s="74"/>
      <c r="G460" s="81"/>
      <c r="H460" s="74"/>
      <c r="I460" s="81"/>
      <c r="J460" s="74"/>
      <c r="K460" s="81"/>
      <c r="L460" s="74"/>
      <c r="M460" s="81"/>
      <c r="N460" s="74"/>
      <c r="O460" s="81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4.4" x14ac:dyDescent="0.3">
      <c r="A461" s="74"/>
      <c r="B461" s="74"/>
      <c r="C461" s="74"/>
      <c r="D461" s="74"/>
      <c r="E461" s="80"/>
      <c r="F461" s="74"/>
      <c r="G461" s="81"/>
      <c r="H461" s="74"/>
      <c r="I461" s="81"/>
      <c r="J461" s="74"/>
      <c r="K461" s="81"/>
      <c r="L461" s="74"/>
      <c r="M461" s="81"/>
      <c r="N461" s="74"/>
      <c r="O461" s="81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4.4" x14ac:dyDescent="0.3">
      <c r="A462" s="74"/>
      <c r="B462" s="74"/>
      <c r="C462" s="74"/>
      <c r="D462" s="74"/>
      <c r="E462" s="80"/>
      <c r="F462" s="74"/>
      <c r="G462" s="81"/>
      <c r="H462" s="74"/>
      <c r="I462" s="81"/>
      <c r="J462" s="74"/>
      <c r="K462" s="81"/>
      <c r="L462" s="74"/>
      <c r="M462" s="81"/>
      <c r="N462" s="74"/>
      <c r="O462" s="81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4.4" x14ac:dyDescent="0.3">
      <c r="A463" s="74"/>
      <c r="B463" s="74"/>
      <c r="C463" s="74"/>
      <c r="D463" s="74"/>
      <c r="E463" s="80"/>
      <c r="F463" s="74"/>
      <c r="G463" s="81"/>
      <c r="H463" s="74"/>
      <c r="I463" s="81"/>
      <c r="J463" s="74"/>
      <c r="K463" s="81"/>
      <c r="L463" s="74"/>
      <c r="M463" s="81"/>
      <c r="N463" s="74"/>
      <c r="O463" s="81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4.4" x14ac:dyDescent="0.3">
      <c r="A464" s="74"/>
      <c r="B464" s="74"/>
      <c r="C464" s="74"/>
      <c r="D464" s="74"/>
      <c r="E464" s="80"/>
      <c r="F464" s="74"/>
      <c r="G464" s="81"/>
      <c r="H464" s="74"/>
      <c r="I464" s="81"/>
      <c r="J464" s="74"/>
      <c r="K464" s="81"/>
      <c r="L464" s="74"/>
      <c r="M464" s="81"/>
      <c r="N464" s="74"/>
      <c r="O464" s="81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4.4" x14ac:dyDescent="0.3">
      <c r="A465" s="74"/>
      <c r="B465" s="74"/>
      <c r="C465" s="74"/>
      <c r="D465" s="74"/>
      <c r="E465" s="80"/>
      <c r="F465" s="74"/>
      <c r="G465" s="81"/>
      <c r="H465" s="74"/>
      <c r="I465" s="81"/>
      <c r="J465" s="74"/>
      <c r="K465" s="81"/>
      <c r="L465" s="74"/>
      <c r="M465" s="81"/>
      <c r="N465" s="74"/>
      <c r="O465" s="81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4.4" x14ac:dyDescent="0.3">
      <c r="A466" s="74"/>
      <c r="B466" s="74"/>
      <c r="C466" s="74"/>
      <c r="D466" s="74"/>
      <c r="E466" s="80"/>
      <c r="F466" s="74"/>
      <c r="G466" s="81"/>
      <c r="H466" s="74"/>
      <c r="I466" s="81"/>
      <c r="J466" s="74"/>
      <c r="K466" s="81"/>
      <c r="L466" s="74"/>
      <c r="M466" s="81"/>
      <c r="N466" s="74"/>
      <c r="O466" s="81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4.4" x14ac:dyDescent="0.3">
      <c r="A467" s="74"/>
      <c r="B467" s="74"/>
      <c r="C467" s="74"/>
      <c r="D467" s="74"/>
      <c r="E467" s="80"/>
      <c r="F467" s="74"/>
      <c r="G467" s="81"/>
      <c r="H467" s="74"/>
      <c r="I467" s="81"/>
      <c r="J467" s="74"/>
      <c r="K467" s="81"/>
      <c r="L467" s="74"/>
      <c r="M467" s="81"/>
      <c r="N467" s="74"/>
      <c r="O467" s="81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4.4" x14ac:dyDescent="0.3">
      <c r="A468" s="74"/>
      <c r="B468" s="74"/>
      <c r="C468" s="74"/>
      <c r="D468" s="74"/>
      <c r="E468" s="80"/>
      <c r="F468" s="74"/>
      <c r="G468" s="81"/>
      <c r="H468" s="74"/>
      <c r="I468" s="81"/>
      <c r="J468" s="74"/>
      <c r="K468" s="81"/>
      <c r="L468" s="74"/>
      <c r="M468" s="81"/>
      <c r="N468" s="74"/>
      <c r="O468" s="81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4.4" x14ac:dyDescent="0.3">
      <c r="A469" s="74"/>
      <c r="B469" s="74"/>
      <c r="C469" s="74"/>
      <c r="D469" s="74"/>
      <c r="E469" s="80"/>
      <c r="F469" s="74"/>
      <c r="G469" s="81"/>
      <c r="H469" s="74"/>
      <c r="I469" s="81"/>
      <c r="J469" s="74"/>
      <c r="K469" s="81"/>
      <c r="L469" s="74"/>
      <c r="M469" s="81"/>
      <c r="N469" s="74"/>
      <c r="O469" s="81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4.4" x14ac:dyDescent="0.3">
      <c r="A470" s="74"/>
      <c r="B470" s="74"/>
      <c r="C470" s="74"/>
      <c r="D470" s="74"/>
      <c r="E470" s="80"/>
      <c r="F470" s="74"/>
      <c r="G470" s="81"/>
      <c r="H470" s="74"/>
      <c r="I470" s="81"/>
      <c r="J470" s="74"/>
      <c r="K470" s="81"/>
      <c r="L470" s="74"/>
      <c r="M470" s="81"/>
      <c r="N470" s="74"/>
      <c r="O470" s="81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4.4" x14ac:dyDescent="0.3">
      <c r="A471" s="74"/>
      <c r="B471" s="74"/>
      <c r="C471" s="74"/>
      <c r="D471" s="74"/>
      <c r="E471" s="80"/>
      <c r="F471" s="74"/>
      <c r="G471" s="81"/>
      <c r="H471" s="74"/>
      <c r="I471" s="81"/>
      <c r="J471" s="74"/>
      <c r="K471" s="81"/>
      <c r="L471" s="74"/>
      <c r="M471" s="81"/>
      <c r="N471" s="74"/>
      <c r="O471" s="81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4.4" x14ac:dyDescent="0.3">
      <c r="A472" s="74"/>
      <c r="B472" s="74"/>
      <c r="C472" s="74"/>
      <c r="D472" s="74"/>
      <c r="E472" s="80"/>
      <c r="F472" s="74"/>
      <c r="G472" s="81"/>
      <c r="H472" s="74"/>
      <c r="I472" s="81"/>
      <c r="J472" s="74"/>
      <c r="K472" s="81"/>
      <c r="L472" s="74"/>
      <c r="M472" s="81"/>
      <c r="N472" s="74"/>
      <c r="O472" s="81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4.4" x14ac:dyDescent="0.3">
      <c r="A473" s="74"/>
      <c r="B473" s="74"/>
      <c r="C473" s="74"/>
      <c r="D473" s="74"/>
      <c r="E473" s="80"/>
      <c r="F473" s="74"/>
      <c r="G473" s="81"/>
      <c r="H473" s="74"/>
      <c r="I473" s="81"/>
      <c r="J473" s="74"/>
      <c r="K473" s="81"/>
      <c r="L473" s="74"/>
      <c r="M473" s="81"/>
      <c r="N473" s="74"/>
      <c r="O473" s="81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4.4" x14ac:dyDescent="0.3">
      <c r="A474" s="74"/>
      <c r="B474" s="74"/>
      <c r="C474" s="74"/>
      <c r="D474" s="74"/>
      <c r="E474" s="80"/>
      <c r="F474" s="74"/>
      <c r="G474" s="81"/>
      <c r="H474" s="74"/>
      <c r="I474" s="81"/>
      <c r="J474" s="74"/>
      <c r="K474" s="81"/>
      <c r="L474" s="74"/>
      <c r="M474" s="81"/>
      <c r="N474" s="74"/>
      <c r="O474" s="81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4.4" x14ac:dyDescent="0.3">
      <c r="A475" s="74"/>
      <c r="B475" s="74"/>
      <c r="C475" s="74"/>
      <c r="D475" s="74"/>
      <c r="E475" s="80"/>
      <c r="F475" s="74"/>
      <c r="G475" s="81"/>
      <c r="H475" s="74"/>
      <c r="I475" s="81"/>
      <c r="J475" s="74"/>
      <c r="K475" s="81"/>
      <c r="L475" s="74"/>
      <c r="M475" s="81"/>
      <c r="N475" s="74"/>
      <c r="O475" s="81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4.4" x14ac:dyDescent="0.3">
      <c r="A476" s="74"/>
      <c r="B476" s="74"/>
      <c r="C476" s="74"/>
      <c r="D476" s="74"/>
      <c r="E476" s="80"/>
      <c r="F476" s="74"/>
      <c r="G476" s="81"/>
      <c r="H476" s="74"/>
      <c r="I476" s="81"/>
      <c r="J476" s="74"/>
      <c r="K476" s="81"/>
      <c r="L476" s="74"/>
      <c r="M476" s="81"/>
      <c r="N476" s="74"/>
      <c r="O476" s="81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4.4" x14ac:dyDescent="0.3">
      <c r="A477" s="74"/>
      <c r="B477" s="74"/>
      <c r="C477" s="74"/>
      <c r="D477" s="74"/>
      <c r="E477" s="80"/>
      <c r="F477" s="74"/>
      <c r="G477" s="81"/>
      <c r="H477" s="74"/>
      <c r="I477" s="81"/>
      <c r="J477" s="74"/>
      <c r="K477" s="81"/>
      <c r="L477" s="74"/>
      <c r="M477" s="81"/>
      <c r="N477" s="74"/>
      <c r="O477" s="81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4.4" x14ac:dyDescent="0.3">
      <c r="A478" s="74"/>
      <c r="B478" s="74"/>
      <c r="C478" s="74"/>
      <c r="D478" s="74"/>
      <c r="E478" s="80"/>
      <c r="F478" s="74"/>
      <c r="G478" s="81"/>
      <c r="H478" s="74"/>
      <c r="I478" s="81"/>
      <c r="J478" s="74"/>
      <c r="K478" s="81"/>
      <c r="L478" s="74"/>
      <c r="M478" s="81"/>
      <c r="N478" s="74"/>
      <c r="O478" s="81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4.4" x14ac:dyDescent="0.3">
      <c r="A479" s="74"/>
      <c r="B479" s="74"/>
      <c r="C479" s="74"/>
      <c r="D479" s="74"/>
      <c r="E479" s="80"/>
      <c r="F479" s="74"/>
      <c r="G479" s="81"/>
      <c r="H479" s="74"/>
      <c r="I479" s="81"/>
      <c r="J479" s="74"/>
      <c r="K479" s="81"/>
      <c r="L479" s="74"/>
      <c r="M479" s="81"/>
      <c r="N479" s="74"/>
      <c r="O479" s="81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4.4" x14ac:dyDescent="0.3">
      <c r="A480" s="74"/>
      <c r="B480" s="74"/>
      <c r="C480" s="74"/>
      <c r="D480" s="74"/>
      <c r="E480" s="80"/>
      <c r="F480" s="74"/>
      <c r="G480" s="81"/>
      <c r="H480" s="74"/>
      <c r="I480" s="81"/>
      <c r="J480" s="74"/>
      <c r="K480" s="81"/>
      <c r="L480" s="74"/>
      <c r="M480" s="81"/>
      <c r="N480" s="74"/>
      <c r="O480" s="81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4.4" x14ac:dyDescent="0.3">
      <c r="A481" s="74"/>
      <c r="B481" s="74"/>
      <c r="C481" s="74"/>
      <c r="D481" s="74"/>
      <c r="E481" s="80"/>
      <c r="F481" s="74"/>
      <c r="G481" s="81"/>
      <c r="H481" s="74"/>
      <c r="I481" s="81"/>
      <c r="J481" s="74"/>
      <c r="K481" s="81"/>
      <c r="L481" s="74"/>
      <c r="M481" s="81"/>
      <c r="N481" s="74"/>
      <c r="O481" s="81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4.4" x14ac:dyDescent="0.3">
      <c r="A482" s="74"/>
      <c r="B482" s="74"/>
      <c r="C482" s="74"/>
      <c r="D482" s="74"/>
      <c r="E482" s="80"/>
      <c r="F482" s="74"/>
      <c r="G482" s="81"/>
      <c r="H482" s="74"/>
      <c r="I482" s="81"/>
      <c r="J482" s="74"/>
      <c r="K482" s="81"/>
      <c r="L482" s="74"/>
      <c r="M482" s="81"/>
      <c r="N482" s="74"/>
      <c r="O482" s="81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4.4" x14ac:dyDescent="0.3">
      <c r="A483" s="74"/>
      <c r="B483" s="74"/>
      <c r="C483" s="74"/>
      <c r="D483" s="74"/>
      <c r="E483" s="80"/>
      <c r="F483" s="74"/>
      <c r="G483" s="81"/>
      <c r="H483" s="74"/>
      <c r="I483" s="81"/>
      <c r="J483" s="74"/>
      <c r="K483" s="81"/>
      <c r="L483" s="74"/>
      <c r="M483" s="81"/>
      <c r="N483" s="74"/>
      <c r="O483" s="81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4.4" x14ac:dyDescent="0.3">
      <c r="A484" s="74"/>
      <c r="B484" s="74"/>
      <c r="C484" s="74"/>
      <c r="D484" s="74"/>
      <c r="E484" s="80"/>
      <c r="F484" s="74"/>
      <c r="G484" s="81"/>
      <c r="H484" s="74"/>
      <c r="I484" s="81"/>
      <c r="J484" s="74"/>
      <c r="K484" s="81"/>
      <c r="L484" s="74"/>
      <c r="M484" s="81"/>
      <c r="N484" s="74"/>
      <c r="O484" s="81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4.4" x14ac:dyDescent="0.3">
      <c r="A485" s="74"/>
      <c r="B485" s="74"/>
      <c r="C485" s="74"/>
      <c r="D485" s="74"/>
      <c r="E485" s="80"/>
      <c r="F485" s="74"/>
      <c r="G485" s="81"/>
      <c r="H485" s="74"/>
      <c r="I485" s="81"/>
      <c r="J485" s="74"/>
      <c r="K485" s="81"/>
      <c r="L485" s="74"/>
      <c r="M485" s="81"/>
      <c r="N485" s="74"/>
      <c r="O485" s="81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4.4" x14ac:dyDescent="0.3">
      <c r="A486" s="74"/>
      <c r="B486" s="74"/>
      <c r="C486" s="74"/>
      <c r="D486" s="74"/>
      <c r="E486" s="80"/>
      <c r="F486" s="74"/>
      <c r="G486" s="81"/>
      <c r="H486" s="74"/>
      <c r="I486" s="81"/>
      <c r="J486" s="74"/>
      <c r="K486" s="81"/>
      <c r="L486" s="74"/>
      <c r="M486" s="81"/>
      <c r="N486" s="74"/>
      <c r="O486" s="81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4.4" x14ac:dyDescent="0.3">
      <c r="A487" s="74"/>
      <c r="B487" s="74"/>
      <c r="C487" s="74"/>
      <c r="D487" s="74"/>
      <c r="E487" s="80"/>
      <c r="F487" s="74"/>
      <c r="G487" s="81"/>
      <c r="H487" s="74"/>
      <c r="I487" s="81"/>
      <c r="J487" s="74"/>
      <c r="K487" s="81"/>
      <c r="L487" s="74"/>
      <c r="M487" s="81"/>
      <c r="N487" s="74"/>
      <c r="O487" s="81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4.4" x14ac:dyDescent="0.3">
      <c r="A488" s="74"/>
      <c r="B488" s="74"/>
      <c r="C488" s="74"/>
      <c r="D488" s="74"/>
      <c r="E488" s="80"/>
      <c r="F488" s="74"/>
      <c r="G488" s="81"/>
      <c r="H488" s="74"/>
      <c r="I488" s="81"/>
      <c r="J488" s="74"/>
      <c r="K488" s="81"/>
      <c r="L488" s="74"/>
      <c r="M488" s="81"/>
      <c r="N488" s="74"/>
      <c r="O488" s="81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4.4" x14ac:dyDescent="0.3">
      <c r="A489" s="74"/>
      <c r="B489" s="74"/>
      <c r="C489" s="74"/>
      <c r="D489" s="74"/>
      <c r="E489" s="80"/>
      <c r="F489" s="74"/>
      <c r="G489" s="81"/>
      <c r="H489" s="74"/>
      <c r="I489" s="81"/>
      <c r="J489" s="74"/>
      <c r="K489" s="81"/>
      <c r="L489" s="74"/>
      <c r="M489" s="81"/>
      <c r="N489" s="74"/>
      <c r="O489" s="81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4.4" x14ac:dyDescent="0.3">
      <c r="A490" s="74"/>
      <c r="B490" s="74"/>
      <c r="C490" s="74"/>
      <c r="D490" s="74"/>
      <c r="E490" s="80"/>
      <c r="F490" s="74"/>
      <c r="G490" s="81"/>
      <c r="H490" s="74"/>
      <c r="I490" s="81"/>
      <c r="J490" s="74"/>
      <c r="K490" s="81"/>
      <c r="L490" s="74"/>
      <c r="M490" s="81"/>
      <c r="N490" s="74"/>
      <c r="O490" s="81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4.4" x14ac:dyDescent="0.3">
      <c r="A491" s="74"/>
      <c r="B491" s="74"/>
      <c r="C491" s="74"/>
      <c r="D491" s="74"/>
      <c r="E491" s="80"/>
      <c r="F491" s="74"/>
      <c r="G491" s="81"/>
      <c r="H491" s="74"/>
      <c r="I491" s="81"/>
      <c r="J491" s="74"/>
      <c r="K491" s="81"/>
      <c r="L491" s="74"/>
      <c r="M491" s="81"/>
      <c r="N491" s="74"/>
      <c r="O491" s="81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4.4" x14ac:dyDescent="0.3">
      <c r="A492" s="74"/>
      <c r="B492" s="74"/>
      <c r="C492" s="74"/>
      <c r="D492" s="74"/>
      <c r="E492" s="80"/>
      <c r="F492" s="74"/>
      <c r="G492" s="81"/>
      <c r="H492" s="74"/>
      <c r="I492" s="81"/>
      <c r="J492" s="74"/>
      <c r="K492" s="81"/>
      <c r="L492" s="74"/>
      <c r="M492" s="81"/>
      <c r="N492" s="74"/>
      <c r="O492" s="81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4.4" x14ac:dyDescent="0.3">
      <c r="A493" s="74"/>
      <c r="B493" s="74"/>
      <c r="C493" s="74"/>
      <c r="D493" s="74"/>
      <c r="E493" s="80"/>
      <c r="F493" s="74"/>
      <c r="G493" s="81"/>
      <c r="H493" s="74"/>
      <c r="I493" s="81"/>
      <c r="J493" s="74"/>
      <c r="K493" s="81"/>
      <c r="L493" s="74"/>
      <c r="M493" s="81"/>
      <c r="N493" s="74"/>
      <c r="O493" s="81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4.4" x14ac:dyDescent="0.3">
      <c r="A494" s="74"/>
      <c r="B494" s="74"/>
      <c r="C494" s="74"/>
      <c r="D494" s="74"/>
      <c r="E494" s="80"/>
      <c r="F494" s="74"/>
      <c r="G494" s="81"/>
      <c r="H494" s="74"/>
      <c r="I494" s="81"/>
      <c r="J494" s="74"/>
      <c r="K494" s="81"/>
      <c r="L494" s="74"/>
      <c r="M494" s="81"/>
      <c r="N494" s="74"/>
      <c r="O494" s="81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4.4" x14ac:dyDescent="0.3">
      <c r="A495" s="74"/>
      <c r="B495" s="74"/>
      <c r="C495" s="74"/>
      <c r="D495" s="74"/>
      <c r="E495" s="80"/>
      <c r="F495" s="74"/>
      <c r="G495" s="81"/>
      <c r="H495" s="74"/>
      <c r="I495" s="81"/>
      <c r="J495" s="74"/>
      <c r="K495" s="81"/>
      <c r="L495" s="74"/>
      <c r="M495" s="81"/>
      <c r="N495" s="74"/>
      <c r="O495" s="81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4.4" x14ac:dyDescent="0.3">
      <c r="A496" s="74"/>
      <c r="B496" s="74"/>
      <c r="C496" s="74"/>
      <c r="D496" s="74"/>
      <c r="E496" s="80"/>
      <c r="F496" s="74"/>
      <c r="G496" s="81"/>
      <c r="H496" s="74"/>
      <c r="I496" s="81"/>
      <c r="J496" s="74"/>
      <c r="K496" s="81"/>
      <c r="L496" s="74"/>
      <c r="M496" s="81"/>
      <c r="N496" s="74"/>
      <c r="O496" s="81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4.4" x14ac:dyDescent="0.3">
      <c r="A497" s="74"/>
      <c r="B497" s="74"/>
      <c r="C497" s="74"/>
      <c r="D497" s="74"/>
      <c r="E497" s="80"/>
      <c r="F497" s="74"/>
      <c r="G497" s="81"/>
      <c r="H497" s="74"/>
      <c r="I497" s="81"/>
      <c r="J497" s="74"/>
      <c r="K497" s="81"/>
      <c r="L497" s="74"/>
      <c r="M497" s="81"/>
      <c r="N497" s="74"/>
      <c r="O497" s="81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4.4" x14ac:dyDescent="0.3">
      <c r="A498" s="74"/>
      <c r="B498" s="74"/>
      <c r="C498" s="74"/>
      <c r="D498" s="74"/>
      <c r="E498" s="80"/>
      <c r="F498" s="74"/>
      <c r="G498" s="81"/>
      <c r="H498" s="74"/>
      <c r="I498" s="81"/>
      <c r="J498" s="74"/>
      <c r="K498" s="81"/>
      <c r="L498" s="74"/>
      <c r="M498" s="81"/>
      <c r="N498" s="74"/>
      <c r="O498" s="81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4.4" x14ac:dyDescent="0.3">
      <c r="A499" s="74"/>
      <c r="B499" s="74"/>
      <c r="C499" s="74"/>
      <c r="D499" s="74"/>
      <c r="E499" s="80"/>
      <c r="F499" s="74"/>
      <c r="G499" s="81"/>
      <c r="H499" s="74"/>
      <c r="I499" s="81"/>
      <c r="J499" s="74"/>
      <c r="K499" s="81"/>
      <c r="L499" s="74"/>
      <c r="M499" s="81"/>
      <c r="N499" s="74"/>
      <c r="O499" s="81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4.4" x14ac:dyDescent="0.3">
      <c r="A500" s="74"/>
      <c r="B500" s="74"/>
      <c r="C500" s="74"/>
      <c r="D500" s="74"/>
      <c r="E500" s="80"/>
      <c r="F500" s="74"/>
      <c r="G500" s="81"/>
      <c r="H500" s="74"/>
      <c r="I500" s="81"/>
      <c r="J500" s="74"/>
      <c r="K500" s="81"/>
      <c r="L500" s="74"/>
      <c r="M500" s="81"/>
      <c r="N500" s="74"/>
      <c r="O500" s="81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4.4" x14ac:dyDescent="0.3">
      <c r="A501" s="74"/>
      <c r="B501" s="74"/>
      <c r="C501" s="74"/>
      <c r="D501" s="74"/>
      <c r="E501" s="80"/>
      <c r="F501" s="74"/>
      <c r="G501" s="81"/>
      <c r="H501" s="74"/>
      <c r="I501" s="81"/>
      <c r="J501" s="74"/>
      <c r="K501" s="81"/>
      <c r="L501" s="74"/>
      <c r="M501" s="81"/>
      <c r="N501" s="74"/>
      <c r="O501" s="81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4.4" x14ac:dyDescent="0.3">
      <c r="A502" s="74"/>
      <c r="B502" s="74"/>
      <c r="C502" s="74"/>
      <c r="D502" s="74"/>
      <c r="E502" s="80"/>
      <c r="F502" s="74"/>
      <c r="G502" s="81"/>
      <c r="H502" s="74"/>
      <c r="I502" s="81"/>
      <c r="J502" s="74"/>
      <c r="K502" s="81"/>
      <c r="L502" s="74"/>
      <c r="M502" s="81"/>
      <c r="N502" s="74"/>
      <c r="O502" s="81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4.4" x14ac:dyDescent="0.3">
      <c r="A503" s="74"/>
      <c r="B503" s="74"/>
      <c r="C503" s="74"/>
      <c r="D503" s="74"/>
      <c r="E503" s="80"/>
      <c r="F503" s="74"/>
      <c r="G503" s="81"/>
      <c r="H503" s="74"/>
      <c r="I503" s="81"/>
      <c r="J503" s="74"/>
      <c r="K503" s="81"/>
      <c r="L503" s="74"/>
      <c r="M503" s="81"/>
      <c r="N503" s="74"/>
      <c r="O503" s="81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4.4" x14ac:dyDescent="0.3">
      <c r="A504" s="74"/>
      <c r="B504" s="74"/>
      <c r="C504" s="74"/>
      <c r="D504" s="74"/>
      <c r="E504" s="80"/>
      <c r="F504" s="74"/>
      <c r="G504" s="81"/>
      <c r="H504" s="74"/>
      <c r="I504" s="81"/>
      <c r="J504" s="74"/>
      <c r="K504" s="81"/>
      <c r="L504" s="74"/>
      <c r="M504" s="81"/>
      <c r="N504" s="74"/>
      <c r="O504" s="81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4.4" x14ac:dyDescent="0.3">
      <c r="A505" s="74"/>
      <c r="B505" s="74"/>
      <c r="C505" s="74"/>
      <c r="D505" s="74"/>
      <c r="E505" s="80"/>
      <c r="F505" s="74"/>
      <c r="G505" s="81"/>
      <c r="H505" s="74"/>
      <c r="I505" s="81"/>
      <c r="J505" s="74"/>
      <c r="K505" s="81"/>
      <c r="L505" s="74"/>
      <c r="M505" s="81"/>
      <c r="N505" s="74"/>
      <c r="O505" s="81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4.4" x14ac:dyDescent="0.3">
      <c r="A506" s="74"/>
      <c r="B506" s="74"/>
      <c r="C506" s="74"/>
      <c r="D506" s="74"/>
      <c r="E506" s="80"/>
      <c r="F506" s="74"/>
      <c r="G506" s="81"/>
      <c r="H506" s="74"/>
      <c r="I506" s="81"/>
      <c r="J506" s="74"/>
      <c r="K506" s="81"/>
      <c r="L506" s="74"/>
      <c r="M506" s="81"/>
      <c r="N506" s="74"/>
      <c r="O506" s="81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4.4" x14ac:dyDescent="0.3">
      <c r="A507" s="74"/>
      <c r="B507" s="74"/>
      <c r="C507" s="74"/>
      <c r="D507" s="74"/>
      <c r="E507" s="80"/>
      <c r="F507" s="74"/>
      <c r="G507" s="81"/>
      <c r="H507" s="74"/>
      <c r="I507" s="81"/>
      <c r="J507" s="74"/>
      <c r="K507" s="81"/>
      <c r="L507" s="74"/>
      <c r="M507" s="81"/>
      <c r="N507" s="74"/>
      <c r="O507" s="81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4.4" x14ac:dyDescent="0.3">
      <c r="A508" s="74"/>
      <c r="B508" s="74"/>
      <c r="C508" s="74"/>
      <c r="D508" s="74"/>
      <c r="E508" s="80"/>
      <c r="F508" s="74"/>
      <c r="G508" s="81"/>
      <c r="H508" s="74"/>
      <c r="I508" s="81"/>
      <c r="J508" s="74"/>
      <c r="K508" s="81"/>
      <c r="L508" s="74"/>
      <c r="M508" s="81"/>
      <c r="N508" s="74"/>
      <c r="O508" s="81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4.4" x14ac:dyDescent="0.3">
      <c r="A509" s="74"/>
      <c r="B509" s="74"/>
      <c r="C509" s="74"/>
      <c r="D509" s="74"/>
      <c r="E509" s="80"/>
      <c r="F509" s="74"/>
      <c r="G509" s="81"/>
      <c r="H509" s="74"/>
      <c r="I509" s="81"/>
      <c r="J509" s="74"/>
      <c r="K509" s="81"/>
      <c r="L509" s="74"/>
      <c r="M509" s="81"/>
      <c r="N509" s="74"/>
      <c r="O509" s="81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4.4" x14ac:dyDescent="0.3">
      <c r="A510" s="74"/>
      <c r="B510" s="74"/>
      <c r="C510" s="74"/>
      <c r="D510" s="74"/>
      <c r="E510" s="80"/>
      <c r="F510" s="74"/>
      <c r="G510" s="81"/>
      <c r="H510" s="74"/>
      <c r="I510" s="81"/>
      <c r="J510" s="74"/>
      <c r="K510" s="81"/>
      <c r="L510" s="74"/>
      <c r="M510" s="81"/>
      <c r="N510" s="74"/>
      <c r="O510" s="81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4.4" x14ac:dyDescent="0.3">
      <c r="A511" s="74"/>
      <c r="B511" s="74"/>
      <c r="C511" s="74"/>
      <c r="D511" s="74"/>
      <c r="E511" s="80"/>
      <c r="F511" s="74"/>
      <c r="G511" s="81"/>
      <c r="H511" s="74"/>
      <c r="I511" s="81"/>
      <c r="J511" s="74"/>
      <c r="K511" s="81"/>
      <c r="L511" s="74"/>
      <c r="M511" s="81"/>
      <c r="N511" s="74"/>
      <c r="O511" s="81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4.4" x14ac:dyDescent="0.3">
      <c r="A512" s="74"/>
      <c r="B512" s="74"/>
      <c r="C512" s="74"/>
      <c r="D512" s="74"/>
      <c r="E512" s="80"/>
      <c r="F512" s="74"/>
      <c r="G512" s="81"/>
      <c r="H512" s="74"/>
      <c r="I512" s="81"/>
      <c r="J512" s="74"/>
      <c r="K512" s="81"/>
      <c r="L512" s="74"/>
      <c r="M512" s="81"/>
      <c r="N512" s="74"/>
      <c r="O512" s="81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4.4" x14ac:dyDescent="0.3">
      <c r="A513" s="74"/>
      <c r="B513" s="74"/>
      <c r="C513" s="74"/>
      <c r="D513" s="74"/>
      <c r="E513" s="80"/>
      <c r="F513" s="74"/>
      <c r="G513" s="81"/>
      <c r="H513" s="74"/>
      <c r="I513" s="81"/>
      <c r="J513" s="74"/>
      <c r="K513" s="81"/>
      <c r="L513" s="74"/>
      <c r="M513" s="81"/>
      <c r="N513" s="74"/>
      <c r="O513" s="81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4.4" x14ac:dyDescent="0.3">
      <c r="A514" s="74"/>
      <c r="B514" s="74"/>
      <c r="C514" s="74"/>
      <c r="D514" s="74"/>
      <c r="E514" s="80"/>
      <c r="F514" s="74"/>
      <c r="G514" s="81"/>
      <c r="H514" s="74"/>
      <c r="I514" s="81"/>
      <c r="J514" s="74"/>
      <c r="K514" s="81"/>
      <c r="L514" s="74"/>
      <c r="M514" s="81"/>
      <c r="N514" s="74"/>
      <c r="O514" s="81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4.4" x14ac:dyDescent="0.3">
      <c r="A515" s="74"/>
      <c r="B515" s="74"/>
      <c r="C515" s="74"/>
      <c r="D515" s="74"/>
      <c r="E515" s="80"/>
      <c r="F515" s="74"/>
      <c r="G515" s="81"/>
      <c r="H515" s="74"/>
      <c r="I515" s="81"/>
      <c r="J515" s="74"/>
      <c r="K515" s="81"/>
      <c r="L515" s="74"/>
      <c r="M515" s="81"/>
      <c r="N515" s="74"/>
      <c r="O515" s="81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4.4" x14ac:dyDescent="0.3">
      <c r="A516" s="74"/>
      <c r="B516" s="74"/>
      <c r="C516" s="74"/>
      <c r="D516" s="74"/>
      <c r="E516" s="80"/>
      <c r="F516" s="74"/>
      <c r="G516" s="81"/>
      <c r="H516" s="74"/>
      <c r="I516" s="81"/>
      <c r="J516" s="74"/>
      <c r="K516" s="81"/>
      <c r="L516" s="74"/>
      <c r="M516" s="81"/>
      <c r="N516" s="74"/>
      <c r="O516" s="81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4.4" x14ac:dyDescent="0.3">
      <c r="A517" s="74"/>
      <c r="B517" s="74"/>
      <c r="C517" s="74"/>
      <c r="D517" s="74"/>
      <c r="E517" s="80"/>
      <c r="F517" s="74"/>
      <c r="G517" s="81"/>
      <c r="H517" s="74"/>
      <c r="I517" s="81"/>
      <c r="J517" s="74"/>
      <c r="K517" s="81"/>
      <c r="L517" s="74"/>
      <c r="M517" s="81"/>
      <c r="N517" s="74"/>
      <c r="O517" s="81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4.4" x14ac:dyDescent="0.3">
      <c r="A518" s="74"/>
      <c r="B518" s="74"/>
      <c r="C518" s="74"/>
      <c r="D518" s="74"/>
      <c r="E518" s="80"/>
      <c r="F518" s="74"/>
      <c r="G518" s="81"/>
      <c r="H518" s="74"/>
      <c r="I518" s="81"/>
      <c r="J518" s="74"/>
      <c r="K518" s="81"/>
      <c r="L518" s="74"/>
      <c r="M518" s="81"/>
      <c r="N518" s="74"/>
      <c r="O518" s="81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4.4" x14ac:dyDescent="0.3">
      <c r="A519" s="74"/>
      <c r="B519" s="74"/>
      <c r="C519" s="74"/>
      <c r="D519" s="74"/>
      <c r="E519" s="80"/>
      <c r="F519" s="74"/>
      <c r="G519" s="81"/>
      <c r="H519" s="74"/>
      <c r="I519" s="81"/>
      <c r="J519" s="74"/>
      <c r="K519" s="81"/>
      <c r="L519" s="74"/>
      <c r="M519" s="81"/>
      <c r="N519" s="74"/>
      <c r="O519" s="81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4.4" x14ac:dyDescent="0.3">
      <c r="A520" s="74"/>
      <c r="B520" s="74"/>
      <c r="C520" s="74"/>
      <c r="D520" s="74"/>
      <c r="E520" s="80"/>
      <c r="F520" s="74"/>
      <c r="G520" s="81"/>
      <c r="H520" s="74"/>
      <c r="I520" s="81"/>
      <c r="J520" s="74"/>
      <c r="K520" s="81"/>
      <c r="L520" s="74"/>
      <c r="M520" s="81"/>
      <c r="N520" s="74"/>
      <c r="O520" s="81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4.4" x14ac:dyDescent="0.3">
      <c r="A521" s="74"/>
      <c r="B521" s="74"/>
      <c r="C521" s="74"/>
      <c r="D521" s="74"/>
      <c r="E521" s="80"/>
      <c r="F521" s="74"/>
      <c r="G521" s="81"/>
      <c r="H521" s="74"/>
      <c r="I521" s="81"/>
      <c r="J521" s="74"/>
      <c r="K521" s="81"/>
      <c r="L521" s="74"/>
      <c r="M521" s="81"/>
      <c r="N521" s="74"/>
      <c r="O521" s="81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4.4" x14ac:dyDescent="0.3">
      <c r="A522" s="74"/>
      <c r="B522" s="74"/>
      <c r="C522" s="74"/>
      <c r="D522" s="74"/>
      <c r="E522" s="80"/>
      <c r="F522" s="74"/>
      <c r="G522" s="81"/>
      <c r="H522" s="74"/>
      <c r="I522" s="81"/>
      <c r="J522" s="74"/>
      <c r="K522" s="81"/>
      <c r="L522" s="74"/>
      <c r="M522" s="81"/>
      <c r="N522" s="74"/>
      <c r="O522" s="81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4.4" x14ac:dyDescent="0.3">
      <c r="A523" s="74"/>
      <c r="B523" s="74"/>
      <c r="C523" s="74"/>
      <c r="D523" s="74"/>
      <c r="E523" s="80"/>
      <c r="F523" s="74"/>
      <c r="G523" s="81"/>
      <c r="H523" s="74"/>
      <c r="I523" s="81"/>
      <c r="J523" s="74"/>
      <c r="K523" s="81"/>
      <c r="L523" s="74"/>
      <c r="M523" s="81"/>
      <c r="N523" s="74"/>
      <c r="O523" s="81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4.4" x14ac:dyDescent="0.3">
      <c r="A524" s="74"/>
      <c r="B524" s="74"/>
      <c r="C524" s="74"/>
      <c r="D524" s="74"/>
      <c r="E524" s="80"/>
      <c r="F524" s="74"/>
      <c r="G524" s="81"/>
      <c r="H524" s="74"/>
      <c r="I524" s="81"/>
      <c r="J524" s="74"/>
      <c r="K524" s="81"/>
      <c r="L524" s="74"/>
      <c r="M524" s="81"/>
      <c r="N524" s="74"/>
      <c r="O524" s="81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4.4" x14ac:dyDescent="0.3">
      <c r="A525" s="74"/>
      <c r="B525" s="74"/>
      <c r="C525" s="74"/>
      <c r="D525" s="74"/>
      <c r="E525" s="80"/>
      <c r="F525" s="74"/>
      <c r="G525" s="81"/>
      <c r="H525" s="74"/>
      <c r="I525" s="81"/>
      <c r="J525" s="74"/>
      <c r="K525" s="81"/>
      <c r="L525" s="74"/>
      <c r="M525" s="81"/>
      <c r="N525" s="74"/>
      <c r="O525" s="81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4.4" x14ac:dyDescent="0.3">
      <c r="A526" s="74"/>
      <c r="B526" s="74"/>
      <c r="C526" s="74"/>
      <c r="D526" s="74"/>
      <c r="E526" s="80"/>
      <c r="F526" s="74"/>
      <c r="G526" s="81"/>
      <c r="H526" s="74"/>
      <c r="I526" s="81"/>
      <c r="J526" s="74"/>
      <c r="K526" s="81"/>
      <c r="L526" s="74"/>
      <c r="M526" s="81"/>
      <c r="N526" s="74"/>
      <c r="O526" s="81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4.4" x14ac:dyDescent="0.3">
      <c r="A527" s="74"/>
      <c r="B527" s="74"/>
      <c r="C527" s="74"/>
      <c r="D527" s="74"/>
      <c r="E527" s="80"/>
      <c r="F527" s="74"/>
      <c r="G527" s="81"/>
      <c r="H527" s="74"/>
      <c r="I527" s="81"/>
      <c r="J527" s="74"/>
      <c r="K527" s="81"/>
      <c r="L527" s="74"/>
      <c r="M527" s="81"/>
      <c r="N527" s="74"/>
      <c r="O527" s="81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4.4" x14ac:dyDescent="0.3">
      <c r="A528" s="74"/>
      <c r="B528" s="74"/>
      <c r="C528" s="74"/>
      <c r="D528" s="74"/>
      <c r="E528" s="80"/>
      <c r="F528" s="74"/>
      <c r="G528" s="81"/>
      <c r="H528" s="74"/>
      <c r="I528" s="81"/>
      <c r="J528" s="74"/>
      <c r="K528" s="81"/>
      <c r="L528" s="74"/>
      <c r="M528" s="81"/>
      <c r="N528" s="74"/>
      <c r="O528" s="81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4.4" x14ac:dyDescent="0.3">
      <c r="A529" s="74"/>
      <c r="B529" s="74"/>
      <c r="C529" s="74"/>
      <c r="D529" s="74"/>
      <c r="E529" s="80"/>
      <c r="F529" s="74"/>
      <c r="G529" s="81"/>
      <c r="H529" s="74"/>
      <c r="I529" s="81"/>
      <c r="J529" s="74"/>
      <c r="K529" s="81"/>
      <c r="L529" s="74"/>
      <c r="M529" s="81"/>
      <c r="N529" s="74"/>
      <c r="O529" s="81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4.4" x14ac:dyDescent="0.3">
      <c r="A530" s="74"/>
      <c r="B530" s="74"/>
      <c r="C530" s="74"/>
      <c r="D530" s="74"/>
      <c r="E530" s="80"/>
      <c r="F530" s="74"/>
      <c r="G530" s="81"/>
      <c r="H530" s="74"/>
      <c r="I530" s="81"/>
      <c r="J530" s="74"/>
      <c r="K530" s="81"/>
      <c r="L530" s="74"/>
      <c r="M530" s="81"/>
      <c r="N530" s="74"/>
      <c r="O530" s="81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4.4" x14ac:dyDescent="0.3">
      <c r="A531" s="74"/>
      <c r="B531" s="74"/>
      <c r="C531" s="74"/>
      <c r="D531" s="74"/>
      <c r="E531" s="80"/>
      <c r="F531" s="74"/>
      <c r="G531" s="81"/>
      <c r="H531" s="74"/>
      <c r="I531" s="81"/>
      <c r="J531" s="74"/>
      <c r="K531" s="81"/>
      <c r="L531" s="74"/>
      <c r="M531" s="81"/>
      <c r="N531" s="74"/>
      <c r="O531" s="81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4.4" x14ac:dyDescent="0.3">
      <c r="A532" s="74"/>
      <c r="B532" s="74"/>
      <c r="C532" s="74"/>
      <c r="D532" s="74"/>
      <c r="E532" s="80"/>
      <c r="F532" s="74"/>
      <c r="G532" s="81"/>
      <c r="H532" s="74"/>
      <c r="I532" s="81"/>
      <c r="J532" s="74"/>
      <c r="K532" s="81"/>
      <c r="L532" s="74"/>
      <c r="M532" s="81"/>
      <c r="N532" s="74"/>
      <c r="O532" s="81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4.4" x14ac:dyDescent="0.3">
      <c r="A533" s="74"/>
      <c r="B533" s="74"/>
      <c r="C533" s="74"/>
      <c r="D533" s="74"/>
      <c r="E533" s="80"/>
      <c r="F533" s="74"/>
      <c r="G533" s="81"/>
      <c r="H533" s="74"/>
      <c r="I533" s="81"/>
      <c r="J533" s="74"/>
      <c r="K533" s="81"/>
      <c r="L533" s="74"/>
      <c r="M533" s="81"/>
      <c r="N533" s="74"/>
      <c r="O533" s="81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4.4" x14ac:dyDescent="0.3">
      <c r="A534" s="74"/>
      <c r="B534" s="74"/>
      <c r="C534" s="74"/>
      <c r="D534" s="74"/>
      <c r="E534" s="80"/>
      <c r="F534" s="74"/>
      <c r="G534" s="81"/>
      <c r="H534" s="74"/>
      <c r="I534" s="81"/>
      <c r="J534" s="74"/>
      <c r="K534" s="81"/>
      <c r="L534" s="74"/>
      <c r="M534" s="81"/>
      <c r="N534" s="74"/>
      <c r="O534" s="81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4.4" x14ac:dyDescent="0.3">
      <c r="A535" s="74"/>
      <c r="B535" s="74"/>
      <c r="C535" s="74"/>
      <c r="D535" s="74"/>
      <c r="E535" s="80"/>
      <c r="F535" s="74"/>
      <c r="G535" s="81"/>
      <c r="H535" s="74"/>
      <c r="I535" s="81"/>
      <c r="J535" s="74"/>
      <c r="K535" s="81"/>
      <c r="L535" s="74"/>
      <c r="M535" s="81"/>
      <c r="N535" s="74"/>
      <c r="O535" s="81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4.4" x14ac:dyDescent="0.3">
      <c r="A536" s="74"/>
      <c r="B536" s="74"/>
      <c r="C536" s="74"/>
      <c r="D536" s="74"/>
      <c r="E536" s="80"/>
      <c r="F536" s="74"/>
      <c r="G536" s="81"/>
      <c r="H536" s="74"/>
      <c r="I536" s="81"/>
      <c r="J536" s="74"/>
      <c r="K536" s="81"/>
      <c r="L536" s="74"/>
      <c r="M536" s="81"/>
      <c r="N536" s="74"/>
      <c r="O536" s="81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4.4" x14ac:dyDescent="0.3">
      <c r="A537" s="74"/>
      <c r="B537" s="74"/>
      <c r="C537" s="74"/>
      <c r="D537" s="74"/>
      <c r="E537" s="80"/>
      <c r="F537" s="74"/>
      <c r="G537" s="81"/>
      <c r="H537" s="74"/>
      <c r="I537" s="81"/>
      <c r="J537" s="74"/>
      <c r="K537" s="81"/>
      <c r="L537" s="74"/>
      <c r="M537" s="81"/>
      <c r="N537" s="74"/>
      <c r="O537" s="81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4.4" x14ac:dyDescent="0.3">
      <c r="A538" s="74"/>
      <c r="B538" s="74"/>
      <c r="C538" s="74"/>
      <c r="D538" s="74"/>
      <c r="E538" s="80"/>
      <c r="F538" s="74"/>
      <c r="G538" s="81"/>
      <c r="H538" s="74"/>
      <c r="I538" s="81"/>
      <c r="J538" s="74"/>
      <c r="K538" s="81"/>
      <c r="L538" s="74"/>
      <c r="M538" s="81"/>
      <c r="N538" s="74"/>
      <c r="O538" s="81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4.4" x14ac:dyDescent="0.3">
      <c r="A539" s="74"/>
      <c r="B539" s="74"/>
      <c r="C539" s="74"/>
      <c r="D539" s="74"/>
      <c r="E539" s="80"/>
      <c r="F539" s="74"/>
      <c r="G539" s="81"/>
      <c r="H539" s="74"/>
      <c r="I539" s="81"/>
      <c r="J539" s="74"/>
      <c r="K539" s="81"/>
      <c r="L539" s="74"/>
      <c r="M539" s="81"/>
      <c r="N539" s="74"/>
      <c r="O539" s="81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4.4" x14ac:dyDescent="0.3">
      <c r="A540" s="74"/>
      <c r="B540" s="74"/>
      <c r="C540" s="74"/>
      <c r="D540" s="74"/>
      <c r="E540" s="80"/>
      <c r="F540" s="74"/>
      <c r="G540" s="81"/>
      <c r="H540" s="74"/>
      <c r="I540" s="81"/>
      <c r="J540" s="74"/>
      <c r="K540" s="81"/>
      <c r="L540" s="74"/>
      <c r="M540" s="81"/>
      <c r="N540" s="74"/>
      <c r="O540" s="81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4.4" x14ac:dyDescent="0.3">
      <c r="A541" s="74"/>
      <c r="B541" s="74"/>
      <c r="C541" s="74"/>
      <c r="D541" s="74"/>
      <c r="E541" s="80"/>
      <c r="F541" s="74"/>
      <c r="G541" s="81"/>
      <c r="H541" s="74"/>
      <c r="I541" s="81"/>
      <c r="J541" s="74"/>
      <c r="K541" s="81"/>
      <c r="L541" s="74"/>
      <c r="M541" s="81"/>
      <c r="N541" s="74"/>
      <c r="O541" s="81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4.4" x14ac:dyDescent="0.3">
      <c r="A542" s="74"/>
      <c r="B542" s="74"/>
      <c r="C542" s="74"/>
      <c r="D542" s="74"/>
      <c r="E542" s="80"/>
      <c r="F542" s="74"/>
      <c r="G542" s="81"/>
      <c r="H542" s="74"/>
      <c r="I542" s="81"/>
      <c r="J542" s="74"/>
      <c r="K542" s="81"/>
      <c r="L542" s="74"/>
      <c r="M542" s="81"/>
      <c r="N542" s="74"/>
      <c r="O542" s="81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4.4" x14ac:dyDescent="0.3">
      <c r="A543" s="74"/>
      <c r="B543" s="74"/>
      <c r="C543" s="74"/>
      <c r="D543" s="74"/>
      <c r="E543" s="80"/>
      <c r="F543" s="74"/>
      <c r="G543" s="81"/>
      <c r="H543" s="74"/>
      <c r="I543" s="81"/>
      <c r="J543" s="74"/>
      <c r="K543" s="81"/>
      <c r="L543" s="74"/>
      <c r="M543" s="81"/>
      <c r="N543" s="74"/>
      <c r="O543" s="81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4.4" x14ac:dyDescent="0.3">
      <c r="A544" s="74"/>
      <c r="B544" s="74"/>
      <c r="C544" s="74"/>
      <c r="D544" s="74"/>
      <c r="E544" s="80"/>
      <c r="F544" s="74"/>
      <c r="G544" s="81"/>
      <c r="H544" s="74"/>
      <c r="I544" s="81"/>
      <c r="J544" s="74"/>
      <c r="K544" s="81"/>
      <c r="L544" s="74"/>
      <c r="M544" s="81"/>
      <c r="N544" s="74"/>
      <c r="O544" s="81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4.4" x14ac:dyDescent="0.3">
      <c r="A545" s="74"/>
      <c r="B545" s="74"/>
      <c r="C545" s="74"/>
      <c r="D545" s="74"/>
      <c r="E545" s="80"/>
      <c r="F545" s="74"/>
      <c r="G545" s="81"/>
      <c r="H545" s="74"/>
      <c r="I545" s="81"/>
      <c r="J545" s="74"/>
      <c r="K545" s="81"/>
      <c r="L545" s="74"/>
      <c r="M545" s="81"/>
      <c r="N545" s="74"/>
      <c r="O545" s="81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4.4" x14ac:dyDescent="0.3">
      <c r="A546" s="74"/>
      <c r="B546" s="74"/>
      <c r="C546" s="74"/>
      <c r="D546" s="74"/>
      <c r="E546" s="80"/>
      <c r="F546" s="74"/>
      <c r="G546" s="81"/>
      <c r="H546" s="74"/>
      <c r="I546" s="81"/>
      <c r="J546" s="74"/>
      <c r="K546" s="81"/>
      <c r="L546" s="74"/>
      <c r="M546" s="81"/>
      <c r="N546" s="74"/>
      <c r="O546" s="81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4.4" x14ac:dyDescent="0.3">
      <c r="A547" s="74"/>
      <c r="B547" s="74"/>
      <c r="C547" s="74"/>
      <c r="D547" s="74"/>
      <c r="E547" s="80"/>
      <c r="F547" s="74"/>
      <c r="G547" s="81"/>
      <c r="H547" s="74"/>
      <c r="I547" s="81"/>
      <c r="J547" s="74"/>
      <c r="K547" s="81"/>
      <c r="L547" s="74"/>
      <c r="M547" s="81"/>
      <c r="N547" s="74"/>
      <c r="O547" s="81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4.4" x14ac:dyDescent="0.3">
      <c r="A548" s="74"/>
      <c r="B548" s="74"/>
      <c r="C548" s="74"/>
      <c r="D548" s="74"/>
      <c r="E548" s="80"/>
      <c r="F548" s="74"/>
      <c r="G548" s="81"/>
      <c r="H548" s="74"/>
      <c r="I548" s="81"/>
      <c r="J548" s="74"/>
      <c r="K548" s="81"/>
      <c r="L548" s="74"/>
      <c r="M548" s="81"/>
      <c r="N548" s="74"/>
      <c r="O548" s="81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4.4" x14ac:dyDescent="0.3">
      <c r="A549" s="74"/>
      <c r="B549" s="74"/>
      <c r="C549" s="74"/>
      <c r="D549" s="74"/>
      <c r="E549" s="80"/>
      <c r="F549" s="74"/>
      <c r="G549" s="81"/>
      <c r="H549" s="74"/>
      <c r="I549" s="81"/>
      <c r="J549" s="74"/>
      <c r="K549" s="81"/>
      <c r="L549" s="74"/>
      <c r="M549" s="81"/>
      <c r="N549" s="74"/>
      <c r="O549" s="81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4.4" x14ac:dyDescent="0.3">
      <c r="A550" s="74"/>
      <c r="B550" s="74"/>
      <c r="C550" s="74"/>
      <c r="D550" s="74"/>
      <c r="E550" s="80"/>
      <c r="F550" s="74"/>
      <c r="G550" s="81"/>
      <c r="H550" s="74"/>
      <c r="I550" s="81"/>
      <c r="J550" s="74"/>
      <c r="K550" s="81"/>
      <c r="L550" s="74"/>
      <c r="M550" s="81"/>
      <c r="N550" s="74"/>
      <c r="O550" s="81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4.4" x14ac:dyDescent="0.3">
      <c r="A551" s="74"/>
      <c r="B551" s="74"/>
      <c r="C551" s="74"/>
      <c r="D551" s="74"/>
      <c r="E551" s="80"/>
      <c r="F551" s="74"/>
      <c r="G551" s="81"/>
      <c r="H551" s="74"/>
      <c r="I551" s="81"/>
      <c r="J551" s="74"/>
      <c r="K551" s="81"/>
      <c r="L551" s="74"/>
      <c r="M551" s="81"/>
      <c r="N551" s="74"/>
      <c r="O551" s="81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4.4" x14ac:dyDescent="0.3">
      <c r="A552" s="74"/>
      <c r="B552" s="74"/>
      <c r="C552" s="74"/>
      <c r="D552" s="74"/>
      <c r="E552" s="80"/>
      <c r="F552" s="74"/>
      <c r="G552" s="81"/>
      <c r="H552" s="74"/>
      <c r="I552" s="81"/>
      <c r="J552" s="74"/>
      <c r="K552" s="81"/>
      <c r="L552" s="74"/>
      <c r="M552" s="81"/>
      <c r="N552" s="74"/>
      <c r="O552" s="81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4.4" x14ac:dyDescent="0.3">
      <c r="A553" s="74"/>
      <c r="B553" s="74"/>
      <c r="C553" s="74"/>
      <c r="D553" s="74"/>
      <c r="E553" s="80"/>
      <c r="F553" s="74"/>
      <c r="G553" s="81"/>
      <c r="H553" s="74"/>
      <c r="I553" s="81"/>
      <c r="J553" s="74"/>
      <c r="K553" s="81"/>
      <c r="L553" s="74"/>
      <c r="M553" s="81"/>
      <c r="N553" s="74"/>
      <c r="O553" s="81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4.4" x14ac:dyDescent="0.3">
      <c r="A554" s="74"/>
      <c r="B554" s="74"/>
      <c r="C554" s="74"/>
      <c r="D554" s="74"/>
      <c r="E554" s="80"/>
      <c r="F554" s="74"/>
      <c r="G554" s="81"/>
      <c r="H554" s="74"/>
      <c r="I554" s="81"/>
      <c r="J554" s="74"/>
      <c r="K554" s="81"/>
      <c r="L554" s="74"/>
      <c r="M554" s="81"/>
      <c r="N554" s="74"/>
      <c r="O554" s="81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4.4" x14ac:dyDescent="0.3">
      <c r="A555" s="74"/>
      <c r="B555" s="74"/>
      <c r="C555" s="74"/>
      <c r="D555" s="74"/>
      <c r="E555" s="80"/>
      <c r="F555" s="74"/>
      <c r="G555" s="81"/>
      <c r="H555" s="74"/>
      <c r="I555" s="81"/>
      <c r="J555" s="74"/>
      <c r="K555" s="81"/>
      <c r="L555" s="74"/>
      <c r="M555" s="81"/>
      <c r="N555" s="74"/>
      <c r="O555" s="81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4.4" x14ac:dyDescent="0.3">
      <c r="A556" s="74"/>
      <c r="B556" s="74"/>
      <c r="C556" s="74"/>
      <c r="D556" s="74"/>
      <c r="E556" s="80"/>
      <c r="F556" s="74"/>
      <c r="G556" s="81"/>
      <c r="H556" s="74"/>
      <c r="I556" s="81"/>
      <c r="J556" s="74"/>
      <c r="K556" s="81"/>
      <c r="L556" s="74"/>
      <c r="M556" s="81"/>
      <c r="N556" s="74"/>
      <c r="O556" s="81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4.4" x14ac:dyDescent="0.3">
      <c r="A557" s="74"/>
      <c r="B557" s="74"/>
      <c r="C557" s="74"/>
      <c r="D557" s="74"/>
      <c r="E557" s="80"/>
      <c r="F557" s="74"/>
      <c r="G557" s="81"/>
      <c r="H557" s="74"/>
      <c r="I557" s="81"/>
      <c r="J557" s="74"/>
      <c r="K557" s="81"/>
      <c r="L557" s="74"/>
      <c r="M557" s="81"/>
      <c r="N557" s="74"/>
      <c r="O557" s="81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4.4" x14ac:dyDescent="0.3">
      <c r="A558" s="74"/>
      <c r="B558" s="74"/>
      <c r="C558" s="74"/>
      <c r="D558" s="74"/>
      <c r="E558" s="80"/>
      <c r="F558" s="74"/>
      <c r="G558" s="81"/>
      <c r="H558" s="74"/>
      <c r="I558" s="81"/>
      <c r="J558" s="74"/>
      <c r="K558" s="81"/>
      <c r="L558" s="74"/>
      <c r="M558" s="81"/>
      <c r="N558" s="74"/>
      <c r="O558" s="81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4.4" x14ac:dyDescent="0.3">
      <c r="A559" s="74"/>
      <c r="B559" s="74"/>
      <c r="C559" s="74"/>
      <c r="D559" s="74"/>
      <c r="E559" s="80"/>
      <c r="F559" s="74"/>
      <c r="G559" s="81"/>
      <c r="H559" s="74"/>
      <c r="I559" s="81"/>
      <c r="J559" s="74"/>
      <c r="K559" s="81"/>
      <c r="L559" s="74"/>
      <c r="M559" s="81"/>
      <c r="N559" s="74"/>
      <c r="O559" s="81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4.4" x14ac:dyDescent="0.3">
      <c r="A560" s="74"/>
      <c r="B560" s="74"/>
      <c r="C560" s="74"/>
      <c r="D560" s="74"/>
      <c r="E560" s="80"/>
      <c r="F560" s="74"/>
      <c r="G560" s="81"/>
      <c r="H560" s="74"/>
      <c r="I560" s="81"/>
      <c r="J560" s="74"/>
      <c r="K560" s="81"/>
      <c r="L560" s="74"/>
      <c r="M560" s="81"/>
      <c r="N560" s="74"/>
      <c r="O560" s="81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4.4" x14ac:dyDescent="0.3">
      <c r="A561" s="74"/>
      <c r="B561" s="74"/>
      <c r="C561" s="74"/>
      <c r="D561" s="74"/>
      <c r="E561" s="80"/>
      <c r="F561" s="74"/>
      <c r="G561" s="81"/>
      <c r="H561" s="74"/>
      <c r="I561" s="81"/>
      <c r="J561" s="74"/>
      <c r="K561" s="81"/>
      <c r="L561" s="74"/>
      <c r="M561" s="81"/>
      <c r="N561" s="74"/>
      <c r="O561" s="81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4.4" x14ac:dyDescent="0.3">
      <c r="A562" s="74"/>
      <c r="B562" s="74"/>
      <c r="C562" s="74"/>
      <c r="D562" s="74"/>
      <c r="E562" s="80"/>
      <c r="F562" s="74"/>
      <c r="G562" s="81"/>
      <c r="H562" s="74"/>
      <c r="I562" s="81"/>
      <c r="J562" s="74"/>
      <c r="K562" s="81"/>
      <c r="L562" s="74"/>
      <c r="M562" s="81"/>
      <c r="N562" s="74"/>
      <c r="O562" s="81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4.4" x14ac:dyDescent="0.3">
      <c r="A563" s="74"/>
      <c r="B563" s="74"/>
      <c r="C563" s="74"/>
      <c r="D563" s="74"/>
      <c r="E563" s="80"/>
      <c r="F563" s="74"/>
      <c r="G563" s="81"/>
      <c r="H563" s="74"/>
      <c r="I563" s="81"/>
      <c r="J563" s="74"/>
      <c r="K563" s="81"/>
      <c r="L563" s="74"/>
      <c r="M563" s="81"/>
      <c r="N563" s="74"/>
      <c r="O563" s="81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4.4" x14ac:dyDescent="0.3">
      <c r="A564" s="74"/>
      <c r="B564" s="74"/>
      <c r="C564" s="74"/>
      <c r="D564" s="74"/>
      <c r="E564" s="80"/>
      <c r="F564" s="74"/>
      <c r="G564" s="81"/>
      <c r="H564" s="74"/>
      <c r="I564" s="81"/>
      <c r="J564" s="74"/>
      <c r="K564" s="81"/>
      <c r="L564" s="74"/>
      <c r="M564" s="81"/>
      <c r="N564" s="74"/>
      <c r="O564" s="81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4.4" x14ac:dyDescent="0.3">
      <c r="A565" s="74"/>
      <c r="B565" s="74"/>
      <c r="C565" s="74"/>
      <c r="D565" s="74"/>
      <c r="E565" s="80"/>
      <c r="F565" s="74"/>
      <c r="G565" s="81"/>
      <c r="H565" s="74"/>
      <c r="I565" s="81"/>
      <c r="J565" s="74"/>
      <c r="K565" s="81"/>
      <c r="L565" s="74"/>
      <c r="M565" s="81"/>
      <c r="N565" s="74"/>
      <c r="O565" s="81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4.4" x14ac:dyDescent="0.3">
      <c r="A566" s="74"/>
      <c r="B566" s="74"/>
      <c r="C566" s="74"/>
      <c r="D566" s="74"/>
      <c r="E566" s="80"/>
      <c r="F566" s="74"/>
      <c r="G566" s="81"/>
      <c r="H566" s="74"/>
      <c r="I566" s="81"/>
      <c r="J566" s="74"/>
      <c r="K566" s="81"/>
      <c r="L566" s="74"/>
      <c r="M566" s="81"/>
      <c r="N566" s="74"/>
      <c r="O566" s="81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4.4" x14ac:dyDescent="0.3">
      <c r="A567" s="74"/>
      <c r="B567" s="74"/>
      <c r="C567" s="74"/>
      <c r="D567" s="74"/>
      <c r="E567" s="80"/>
      <c r="F567" s="74"/>
      <c r="G567" s="81"/>
      <c r="H567" s="74"/>
      <c r="I567" s="81"/>
      <c r="J567" s="74"/>
      <c r="K567" s="81"/>
      <c r="L567" s="74"/>
      <c r="M567" s="81"/>
      <c r="N567" s="74"/>
      <c r="O567" s="81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4.4" x14ac:dyDescent="0.3">
      <c r="A568" s="74"/>
      <c r="B568" s="74"/>
      <c r="C568" s="74"/>
      <c r="D568" s="74"/>
      <c r="E568" s="80"/>
      <c r="F568" s="74"/>
      <c r="G568" s="81"/>
      <c r="H568" s="74"/>
      <c r="I568" s="81"/>
      <c r="J568" s="74"/>
      <c r="K568" s="81"/>
      <c r="L568" s="74"/>
      <c r="M568" s="81"/>
      <c r="N568" s="74"/>
      <c r="O568" s="81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4.4" x14ac:dyDescent="0.3">
      <c r="A569" s="74"/>
      <c r="B569" s="74"/>
      <c r="C569" s="74"/>
      <c r="D569" s="74"/>
      <c r="E569" s="80"/>
      <c r="F569" s="74"/>
      <c r="G569" s="81"/>
      <c r="H569" s="74"/>
      <c r="I569" s="81"/>
      <c r="J569" s="74"/>
      <c r="K569" s="81"/>
      <c r="L569" s="74"/>
      <c r="M569" s="81"/>
      <c r="N569" s="74"/>
      <c r="O569" s="81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4.4" x14ac:dyDescent="0.3">
      <c r="A570" s="74"/>
      <c r="B570" s="74"/>
      <c r="C570" s="74"/>
      <c r="D570" s="74"/>
      <c r="E570" s="80"/>
      <c r="F570" s="74"/>
      <c r="G570" s="81"/>
      <c r="H570" s="74"/>
      <c r="I570" s="81"/>
      <c r="J570" s="74"/>
      <c r="K570" s="81"/>
      <c r="L570" s="74"/>
      <c r="M570" s="81"/>
      <c r="N570" s="74"/>
      <c r="O570" s="81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4.4" x14ac:dyDescent="0.3">
      <c r="A571" s="74"/>
      <c r="B571" s="74"/>
      <c r="C571" s="74"/>
      <c r="D571" s="74"/>
      <c r="E571" s="80"/>
      <c r="F571" s="74"/>
      <c r="G571" s="81"/>
      <c r="H571" s="74"/>
      <c r="I571" s="81"/>
      <c r="J571" s="74"/>
      <c r="K571" s="81"/>
      <c r="L571" s="74"/>
      <c r="M571" s="81"/>
      <c r="N571" s="74"/>
      <c r="O571" s="81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4.4" x14ac:dyDescent="0.3">
      <c r="A572" s="74"/>
      <c r="B572" s="74"/>
      <c r="C572" s="74"/>
      <c r="D572" s="74"/>
      <c r="E572" s="80"/>
      <c r="F572" s="74"/>
      <c r="G572" s="81"/>
      <c r="H572" s="74"/>
      <c r="I572" s="81"/>
      <c r="J572" s="74"/>
      <c r="K572" s="81"/>
      <c r="L572" s="74"/>
      <c r="M572" s="81"/>
      <c r="N572" s="74"/>
      <c r="O572" s="81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4.4" x14ac:dyDescent="0.3">
      <c r="A573" s="74"/>
      <c r="B573" s="74"/>
      <c r="C573" s="74"/>
      <c r="D573" s="74"/>
      <c r="E573" s="80"/>
      <c r="F573" s="74"/>
      <c r="G573" s="81"/>
      <c r="H573" s="74"/>
      <c r="I573" s="81"/>
      <c r="J573" s="74"/>
      <c r="K573" s="81"/>
      <c r="L573" s="74"/>
      <c r="M573" s="81"/>
      <c r="N573" s="74"/>
      <c r="O573" s="81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4.4" x14ac:dyDescent="0.3">
      <c r="A574" s="74"/>
      <c r="B574" s="74"/>
      <c r="C574" s="74"/>
      <c r="D574" s="74"/>
      <c r="E574" s="80"/>
      <c r="F574" s="74"/>
      <c r="G574" s="81"/>
      <c r="H574" s="74"/>
      <c r="I574" s="81"/>
      <c r="J574" s="74"/>
      <c r="K574" s="81"/>
      <c r="L574" s="74"/>
      <c r="M574" s="81"/>
      <c r="N574" s="74"/>
      <c r="O574" s="81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4.4" x14ac:dyDescent="0.3">
      <c r="A575" s="74"/>
      <c r="B575" s="74"/>
      <c r="C575" s="74"/>
      <c r="D575" s="74"/>
      <c r="E575" s="80"/>
      <c r="F575" s="74"/>
      <c r="G575" s="81"/>
      <c r="H575" s="74"/>
      <c r="I575" s="81"/>
      <c r="J575" s="74"/>
      <c r="K575" s="81"/>
      <c r="L575" s="74"/>
      <c r="M575" s="81"/>
      <c r="N575" s="74"/>
      <c r="O575" s="81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4.4" x14ac:dyDescent="0.3">
      <c r="A576" s="74"/>
      <c r="B576" s="74"/>
      <c r="C576" s="74"/>
      <c r="D576" s="74"/>
      <c r="E576" s="80"/>
      <c r="F576" s="74"/>
      <c r="G576" s="81"/>
      <c r="H576" s="74"/>
      <c r="I576" s="81"/>
      <c r="J576" s="74"/>
      <c r="K576" s="81"/>
      <c r="L576" s="74"/>
      <c r="M576" s="81"/>
      <c r="N576" s="74"/>
      <c r="O576" s="81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4.4" x14ac:dyDescent="0.3">
      <c r="A577" s="74"/>
      <c r="B577" s="74"/>
      <c r="C577" s="74"/>
      <c r="D577" s="74"/>
      <c r="E577" s="80"/>
      <c r="F577" s="74"/>
      <c r="G577" s="81"/>
      <c r="H577" s="74"/>
      <c r="I577" s="81"/>
      <c r="J577" s="74"/>
      <c r="K577" s="81"/>
      <c r="L577" s="74"/>
      <c r="M577" s="81"/>
      <c r="N577" s="74"/>
      <c r="O577" s="81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4.4" x14ac:dyDescent="0.3">
      <c r="A578" s="74"/>
      <c r="B578" s="74"/>
      <c r="C578" s="74"/>
      <c r="D578" s="74"/>
      <c r="E578" s="80"/>
      <c r="F578" s="74"/>
      <c r="G578" s="81"/>
      <c r="H578" s="74"/>
      <c r="I578" s="81"/>
      <c r="J578" s="74"/>
      <c r="K578" s="81"/>
      <c r="L578" s="74"/>
      <c r="M578" s="81"/>
      <c r="N578" s="74"/>
      <c r="O578" s="81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4.4" x14ac:dyDescent="0.3">
      <c r="A579" s="74"/>
      <c r="B579" s="74"/>
      <c r="C579" s="74"/>
      <c r="D579" s="74"/>
      <c r="E579" s="80"/>
      <c r="F579" s="74"/>
      <c r="G579" s="81"/>
      <c r="H579" s="74"/>
      <c r="I579" s="81"/>
      <c r="J579" s="74"/>
      <c r="K579" s="81"/>
      <c r="L579" s="74"/>
      <c r="M579" s="81"/>
      <c r="N579" s="74"/>
      <c r="O579" s="81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4.4" x14ac:dyDescent="0.3">
      <c r="A580" s="74"/>
      <c r="B580" s="74"/>
      <c r="C580" s="74"/>
      <c r="D580" s="74"/>
      <c r="E580" s="80"/>
      <c r="F580" s="74"/>
      <c r="G580" s="81"/>
      <c r="H580" s="74"/>
      <c r="I580" s="81"/>
      <c r="J580" s="74"/>
      <c r="K580" s="81"/>
      <c r="L580" s="74"/>
      <c r="M580" s="81"/>
      <c r="N580" s="74"/>
      <c r="O580" s="81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4.4" x14ac:dyDescent="0.3">
      <c r="A581" s="74"/>
      <c r="B581" s="74"/>
      <c r="C581" s="74"/>
      <c r="D581" s="74"/>
      <c r="E581" s="80"/>
      <c r="F581" s="74"/>
      <c r="G581" s="81"/>
      <c r="H581" s="74"/>
      <c r="I581" s="81"/>
      <c r="J581" s="74"/>
      <c r="K581" s="81"/>
      <c r="L581" s="74"/>
      <c r="M581" s="81"/>
      <c r="N581" s="74"/>
      <c r="O581" s="81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4.4" x14ac:dyDescent="0.3">
      <c r="A582" s="74"/>
      <c r="B582" s="74"/>
      <c r="C582" s="74"/>
      <c r="D582" s="74"/>
      <c r="E582" s="80"/>
      <c r="F582" s="74"/>
      <c r="G582" s="81"/>
      <c r="H582" s="74"/>
      <c r="I582" s="81"/>
      <c r="J582" s="74"/>
      <c r="K582" s="81"/>
      <c r="L582" s="74"/>
      <c r="M582" s="81"/>
      <c r="N582" s="74"/>
      <c r="O582" s="81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4.4" x14ac:dyDescent="0.3">
      <c r="A583" s="74"/>
      <c r="B583" s="74"/>
      <c r="C583" s="74"/>
      <c r="D583" s="74"/>
      <c r="E583" s="80"/>
      <c r="F583" s="74"/>
      <c r="G583" s="81"/>
      <c r="H583" s="74"/>
      <c r="I583" s="81"/>
      <c r="J583" s="74"/>
      <c r="K583" s="81"/>
      <c r="L583" s="74"/>
      <c r="M583" s="81"/>
      <c r="N583" s="74"/>
      <c r="O583" s="81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4.4" x14ac:dyDescent="0.3">
      <c r="A584" s="74"/>
      <c r="B584" s="74"/>
      <c r="C584" s="74"/>
      <c r="D584" s="74"/>
      <c r="E584" s="80"/>
      <c r="F584" s="74"/>
      <c r="G584" s="81"/>
      <c r="H584" s="74"/>
      <c r="I584" s="81"/>
      <c r="J584" s="74"/>
      <c r="K584" s="81"/>
      <c r="L584" s="74"/>
      <c r="M584" s="81"/>
      <c r="N584" s="74"/>
      <c r="O584" s="81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4.4" x14ac:dyDescent="0.3">
      <c r="A585" s="74"/>
      <c r="B585" s="74"/>
      <c r="C585" s="74"/>
      <c r="D585" s="74"/>
      <c r="E585" s="80"/>
      <c r="F585" s="74"/>
      <c r="G585" s="81"/>
      <c r="H585" s="74"/>
      <c r="I585" s="81"/>
      <c r="J585" s="74"/>
      <c r="K585" s="81"/>
      <c r="L585" s="74"/>
      <c r="M585" s="81"/>
      <c r="N585" s="74"/>
      <c r="O585" s="81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4.4" x14ac:dyDescent="0.3">
      <c r="A586" s="74"/>
      <c r="B586" s="74"/>
      <c r="C586" s="74"/>
      <c r="D586" s="74"/>
      <c r="E586" s="80"/>
      <c r="F586" s="74"/>
      <c r="G586" s="81"/>
      <c r="H586" s="74"/>
      <c r="I586" s="81"/>
      <c r="J586" s="74"/>
      <c r="K586" s="81"/>
      <c r="L586" s="74"/>
      <c r="M586" s="81"/>
      <c r="N586" s="74"/>
      <c r="O586" s="81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4.4" x14ac:dyDescent="0.3">
      <c r="A587" s="74"/>
      <c r="B587" s="74"/>
      <c r="C587" s="74"/>
      <c r="D587" s="74"/>
      <c r="E587" s="80"/>
      <c r="F587" s="74"/>
      <c r="G587" s="81"/>
      <c r="H587" s="74"/>
      <c r="I587" s="81"/>
      <c r="J587" s="74"/>
      <c r="K587" s="81"/>
      <c r="L587" s="74"/>
      <c r="M587" s="81"/>
      <c r="N587" s="74"/>
      <c r="O587" s="81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4.4" x14ac:dyDescent="0.3">
      <c r="A588" s="74"/>
      <c r="B588" s="74"/>
      <c r="C588" s="74"/>
      <c r="D588" s="74"/>
      <c r="E588" s="80"/>
      <c r="F588" s="74"/>
      <c r="G588" s="81"/>
      <c r="H588" s="74"/>
      <c r="I588" s="81"/>
      <c r="J588" s="74"/>
      <c r="K588" s="81"/>
      <c r="L588" s="74"/>
      <c r="M588" s="81"/>
      <c r="N588" s="74"/>
      <c r="O588" s="81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4.4" x14ac:dyDescent="0.3">
      <c r="A589" s="74"/>
      <c r="B589" s="74"/>
      <c r="C589" s="74"/>
      <c r="D589" s="74"/>
      <c r="E589" s="80"/>
      <c r="F589" s="74"/>
      <c r="G589" s="81"/>
      <c r="H589" s="74"/>
      <c r="I589" s="81"/>
      <c r="J589" s="74"/>
      <c r="K589" s="81"/>
      <c r="L589" s="74"/>
      <c r="M589" s="81"/>
      <c r="N589" s="74"/>
      <c r="O589" s="81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4.4" x14ac:dyDescent="0.3">
      <c r="A590" s="74"/>
      <c r="B590" s="74"/>
      <c r="C590" s="74"/>
      <c r="D590" s="74"/>
      <c r="E590" s="80"/>
      <c r="F590" s="74"/>
      <c r="G590" s="81"/>
      <c r="H590" s="74"/>
      <c r="I590" s="81"/>
      <c r="J590" s="74"/>
      <c r="K590" s="81"/>
      <c r="L590" s="74"/>
      <c r="M590" s="81"/>
      <c r="N590" s="74"/>
      <c r="O590" s="81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4.4" x14ac:dyDescent="0.3">
      <c r="A591" s="74"/>
      <c r="B591" s="74"/>
      <c r="C591" s="74"/>
      <c r="D591" s="74"/>
      <c r="E591" s="80"/>
      <c r="F591" s="74"/>
      <c r="G591" s="81"/>
      <c r="H591" s="74"/>
      <c r="I591" s="81"/>
      <c r="J591" s="74"/>
      <c r="K591" s="81"/>
      <c r="L591" s="74"/>
      <c r="M591" s="81"/>
      <c r="N591" s="74"/>
      <c r="O591" s="81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4.4" x14ac:dyDescent="0.3">
      <c r="A592" s="74"/>
      <c r="B592" s="74"/>
      <c r="C592" s="74"/>
      <c r="D592" s="74"/>
      <c r="E592" s="80"/>
      <c r="F592" s="74"/>
      <c r="G592" s="81"/>
      <c r="H592" s="74"/>
      <c r="I592" s="81"/>
      <c r="J592" s="74"/>
      <c r="K592" s="81"/>
      <c r="L592" s="74"/>
      <c r="M592" s="81"/>
      <c r="N592" s="74"/>
      <c r="O592" s="81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4.4" x14ac:dyDescent="0.3">
      <c r="A593" s="74"/>
      <c r="B593" s="74"/>
      <c r="C593" s="74"/>
      <c r="D593" s="74"/>
      <c r="E593" s="80"/>
      <c r="F593" s="74"/>
      <c r="G593" s="81"/>
      <c r="H593" s="74"/>
      <c r="I593" s="81"/>
      <c r="J593" s="74"/>
      <c r="K593" s="81"/>
      <c r="L593" s="74"/>
      <c r="M593" s="81"/>
      <c r="N593" s="74"/>
      <c r="O593" s="81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4.4" x14ac:dyDescent="0.3">
      <c r="A594" s="74"/>
      <c r="B594" s="74"/>
      <c r="C594" s="74"/>
      <c r="D594" s="74"/>
      <c r="E594" s="80"/>
      <c r="F594" s="74"/>
      <c r="G594" s="81"/>
      <c r="H594" s="74"/>
      <c r="I594" s="81"/>
      <c r="J594" s="74"/>
      <c r="K594" s="81"/>
      <c r="L594" s="74"/>
      <c r="M594" s="81"/>
      <c r="N594" s="74"/>
      <c r="O594" s="81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4.4" x14ac:dyDescent="0.3">
      <c r="A595" s="74"/>
      <c r="B595" s="74"/>
      <c r="C595" s="74"/>
      <c r="D595" s="74"/>
      <c r="E595" s="80"/>
      <c r="F595" s="74"/>
      <c r="G595" s="81"/>
      <c r="H595" s="74"/>
      <c r="I595" s="81"/>
      <c r="J595" s="74"/>
      <c r="K595" s="81"/>
      <c r="L595" s="74"/>
      <c r="M595" s="81"/>
      <c r="N595" s="74"/>
      <c r="O595" s="81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4.4" x14ac:dyDescent="0.3">
      <c r="A596" s="74"/>
      <c r="B596" s="74"/>
      <c r="C596" s="74"/>
      <c r="D596" s="74"/>
      <c r="E596" s="80"/>
      <c r="F596" s="74"/>
      <c r="G596" s="81"/>
      <c r="H596" s="74"/>
      <c r="I596" s="81"/>
      <c r="J596" s="74"/>
      <c r="K596" s="81"/>
      <c r="L596" s="74"/>
      <c r="M596" s="81"/>
      <c r="N596" s="74"/>
      <c r="O596" s="81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4.4" x14ac:dyDescent="0.3">
      <c r="A597" s="74"/>
      <c r="B597" s="74"/>
      <c r="C597" s="74"/>
      <c r="D597" s="74"/>
      <c r="E597" s="80"/>
      <c r="F597" s="74"/>
      <c r="G597" s="81"/>
      <c r="H597" s="74"/>
      <c r="I597" s="81"/>
      <c r="J597" s="74"/>
      <c r="K597" s="81"/>
      <c r="L597" s="74"/>
      <c r="M597" s="81"/>
      <c r="N597" s="74"/>
      <c r="O597" s="81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4.4" x14ac:dyDescent="0.3">
      <c r="A598" s="74"/>
      <c r="B598" s="74"/>
      <c r="C598" s="74"/>
      <c r="D598" s="74"/>
      <c r="E598" s="80"/>
      <c r="F598" s="74"/>
      <c r="G598" s="81"/>
      <c r="H598" s="74"/>
      <c r="I598" s="81"/>
      <c r="J598" s="74"/>
      <c r="K598" s="81"/>
      <c r="L598" s="74"/>
      <c r="M598" s="81"/>
      <c r="N598" s="74"/>
      <c r="O598" s="81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4.4" x14ac:dyDescent="0.3">
      <c r="A599" s="74"/>
      <c r="B599" s="74"/>
      <c r="C599" s="74"/>
      <c r="D599" s="74"/>
      <c r="E599" s="80"/>
      <c r="F599" s="74"/>
      <c r="G599" s="81"/>
      <c r="H599" s="74"/>
      <c r="I599" s="81"/>
      <c r="J599" s="74"/>
      <c r="K599" s="81"/>
      <c r="L599" s="74"/>
      <c r="M599" s="81"/>
      <c r="N599" s="74"/>
      <c r="O599" s="81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4.4" x14ac:dyDescent="0.3">
      <c r="A600" s="74"/>
      <c r="B600" s="74"/>
      <c r="C600" s="74"/>
      <c r="D600" s="74"/>
      <c r="E600" s="80"/>
      <c r="F600" s="74"/>
      <c r="G600" s="81"/>
      <c r="H600" s="74"/>
      <c r="I600" s="81"/>
      <c r="J600" s="74"/>
      <c r="K600" s="81"/>
      <c r="L600" s="74"/>
      <c r="M600" s="81"/>
      <c r="N600" s="74"/>
      <c r="O600" s="81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4.4" x14ac:dyDescent="0.3">
      <c r="A601" s="74"/>
      <c r="B601" s="74"/>
      <c r="C601" s="74"/>
      <c r="D601" s="74"/>
      <c r="E601" s="80"/>
      <c r="F601" s="74"/>
      <c r="G601" s="81"/>
      <c r="H601" s="74"/>
      <c r="I601" s="81"/>
      <c r="J601" s="74"/>
      <c r="K601" s="81"/>
      <c r="L601" s="74"/>
      <c r="M601" s="81"/>
      <c r="N601" s="74"/>
      <c r="O601" s="81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4.4" x14ac:dyDescent="0.3">
      <c r="A602" s="74"/>
      <c r="B602" s="74"/>
      <c r="C602" s="74"/>
      <c r="D602" s="74"/>
      <c r="E602" s="80"/>
      <c r="F602" s="74"/>
      <c r="G602" s="81"/>
      <c r="H602" s="74"/>
      <c r="I602" s="81"/>
      <c r="J602" s="74"/>
      <c r="K602" s="81"/>
      <c r="L602" s="74"/>
      <c r="M602" s="81"/>
      <c r="N602" s="74"/>
      <c r="O602" s="81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4.4" x14ac:dyDescent="0.3">
      <c r="A603" s="74"/>
      <c r="B603" s="74"/>
      <c r="C603" s="74"/>
      <c r="D603" s="74"/>
      <c r="E603" s="80"/>
      <c r="F603" s="74"/>
      <c r="G603" s="81"/>
      <c r="H603" s="74"/>
      <c r="I603" s="81"/>
      <c r="J603" s="74"/>
      <c r="K603" s="81"/>
      <c r="L603" s="74"/>
      <c r="M603" s="81"/>
      <c r="N603" s="74"/>
      <c r="O603" s="81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4.4" x14ac:dyDescent="0.3">
      <c r="A604" s="74"/>
      <c r="B604" s="74"/>
      <c r="C604" s="74"/>
      <c r="D604" s="74"/>
      <c r="E604" s="80"/>
      <c r="F604" s="74"/>
      <c r="G604" s="81"/>
      <c r="H604" s="74"/>
      <c r="I604" s="81"/>
      <c r="J604" s="74"/>
      <c r="K604" s="81"/>
      <c r="L604" s="74"/>
      <c r="M604" s="81"/>
      <c r="N604" s="74"/>
      <c r="O604" s="81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4.4" x14ac:dyDescent="0.3">
      <c r="A605" s="74"/>
      <c r="B605" s="74"/>
      <c r="C605" s="74"/>
      <c r="D605" s="74"/>
      <c r="E605" s="80"/>
      <c r="F605" s="74"/>
      <c r="G605" s="81"/>
      <c r="H605" s="74"/>
      <c r="I605" s="81"/>
      <c r="J605" s="74"/>
      <c r="K605" s="81"/>
      <c r="L605" s="74"/>
      <c r="M605" s="81"/>
      <c r="N605" s="74"/>
      <c r="O605" s="81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4.4" x14ac:dyDescent="0.3">
      <c r="A606" s="74"/>
      <c r="B606" s="74"/>
      <c r="C606" s="74"/>
      <c r="D606" s="74"/>
      <c r="E606" s="80"/>
      <c r="F606" s="74"/>
      <c r="G606" s="81"/>
      <c r="H606" s="74"/>
      <c r="I606" s="81"/>
      <c r="J606" s="74"/>
      <c r="K606" s="81"/>
      <c r="L606" s="74"/>
      <c r="M606" s="81"/>
      <c r="N606" s="74"/>
      <c r="O606" s="81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4.4" x14ac:dyDescent="0.3">
      <c r="A607" s="74"/>
      <c r="B607" s="74"/>
      <c r="C607" s="74"/>
      <c r="D607" s="74"/>
      <c r="E607" s="80"/>
      <c r="F607" s="74"/>
      <c r="G607" s="81"/>
      <c r="H607" s="74"/>
      <c r="I607" s="81"/>
      <c r="J607" s="74"/>
      <c r="K607" s="81"/>
      <c r="L607" s="74"/>
      <c r="M607" s="81"/>
      <c r="N607" s="74"/>
      <c r="O607" s="81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4.4" x14ac:dyDescent="0.3">
      <c r="A608" s="74"/>
      <c r="B608" s="74"/>
      <c r="C608" s="74"/>
      <c r="D608" s="74"/>
      <c r="E608" s="80"/>
      <c r="F608" s="74"/>
      <c r="G608" s="81"/>
      <c r="H608" s="74"/>
      <c r="I608" s="81"/>
      <c r="J608" s="74"/>
      <c r="K608" s="81"/>
      <c r="L608" s="74"/>
      <c r="M608" s="81"/>
      <c r="N608" s="74"/>
      <c r="O608" s="81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4.4" x14ac:dyDescent="0.3">
      <c r="A609" s="74"/>
      <c r="B609" s="74"/>
      <c r="C609" s="74"/>
      <c r="D609" s="74"/>
      <c r="E609" s="80"/>
      <c r="F609" s="74"/>
      <c r="G609" s="81"/>
      <c r="H609" s="74"/>
      <c r="I609" s="81"/>
      <c r="J609" s="74"/>
      <c r="K609" s="81"/>
      <c r="L609" s="74"/>
      <c r="M609" s="81"/>
      <c r="N609" s="74"/>
      <c r="O609" s="81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4.4" x14ac:dyDescent="0.3">
      <c r="A610" s="74"/>
      <c r="B610" s="74"/>
      <c r="C610" s="74"/>
      <c r="D610" s="74"/>
      <c r="E610" s="80"/>
      <c r="F610" s="74"/>
      <c r="G610" s="81"/>
      <c r="H610" s="74"/>
      <c r="I610" s="81"/>
      <c r="J610" s="74"/>
      <c r="K610" s="81"/>
      <c r="L610" s="74"/>
      <c r="M610" s="81"/>
      <c r="N610" s="74"/>
      <c r="O610" s="81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4.4" x14ac:dyDescent="0.3">
      <c r="A611" s="74"/>
      <c r="B611" s="74"/>
      <c r="C611" s="74"/>
      <c r="D611" s="74"/>
      <c r="E611" s="80"/>
      <c r="F611" s="74"/>
      <c r="G611" s="81"/>
      <c r="H611" s="74"/>
      <c r="I611" s="81"/>
      <c r="J611" s="74"/>
      <c r="K611" s="81"/>
      <c r="L611" s="74"/>
      <c r="M611" s="81"/>
      <c r="N611" s="74"/>
      <c r="O611" s="81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4.4" x14ac:dyDescent="0.3">
      <c r="A612" s="74"/>
      <c r="B612" s="74"/>
      <c r="C612" s="74"/>
      <c r="D612" s="74"/>
      <c r="E612" s="80"/>
      <c r="F612" s="74"/>
      <c r="G612" s="81"/>
      <c r="H612" s="74"/>
      <c r="I612" s="81"/>
      <c r="J612" s="74"/>
      <c r="K612" s="81"/>
      <c r="L612" s="74"/>
      <c r="M612" s="81"/>
      <c r="N612" s="74"/>
      <c r="O612" s="81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4.4" x14ac:dyDescent="0.3">
      <c r="A613" s="74"/>
      <c r="B613" s="74"/>
      <c r="C613" s="74"/>
      <c r="D613" s="74"/>
      <c r="E613" s="80"/>
      <c r="F613" s="74"/>
      <c r="G613" s="81"/>
      <c r="H613" s="74"/>
      <c r="I613" s="81"/>
      <c r="J613" s="74"/>
      <c r="K613" s="81"/>
      <c r="L613" s="74"/>
      <c r="M613" s="81"/>
      <c r="N613" s="74"/>
      <c r="O613" s="81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4.4" x14ac:dyDescent="0.3">
      <c r="A614" s="74"/>
      <c r="B614" s="74"/>
      <c r="C614" s="74"/>
      <c r="D614" s="74"/>
      <c r="E614" s="80"/>
      <c r="F614" s="74"/>
      <c r="G614" s="81"/>
      <c r="H614" s="74"/>
      <c r="I614" s="81"/>
      <c r="J614" s="74"/>
      <c r="K614" s="81"/>
      <c r="L614" s="74"/>
      <c r="M614" s="81"/>
      <c r="N614" s="74"/>
      <c r="O614" s="81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4.4" x14ac:dyDescent="0.3">
      <c r="A615" s="74"/>
      <c r="B615" s="74"/>
      <c r="C615" s="74"/>
      <c r="D615" s="74"/>
      <c r="E615" s="80"/>
      <c r="F615" s="74"/>
      <c r="G615" s="81"/>
      <c r="H615" s="74"/>
      <c r="I615" s="81"/>
      <c r="J615" s="74"/>
      <c r="K615" s="81"/>
      <c r="L615" s="74"/>
      <c r="M615" s="81"/>
      <c r="N615" s="74"/>
      <c r="O615" s="81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4.4" x14ac:dyDescent="0.3">
      <c r="A616" s="74"/>
      <c r="B616" s="74"/>
      <c r="C616" s="74"/>
      <c r="D616" s="74"/>
      <c r="E616" s="80"/>
      <c r="F616" s="74"/>
      <c r="G616" s="81"/>
      <c r="H616" s="74"/>
      <c r="I616" s="81"/>
      <c r="J616" s="74"/>
      <c r="K616" s="81"/>
      <c r="L616" s="74"/>
      <c r="M616" s="81"/>
      <c r="N616" s="74"/>
      <c r="O616" s="81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4.4" x14ac:dyDescent="0.3">
      <c r="A617" s="74"/>
      <c r="B617" s="74"/>
      <c r="C617" s="74"/>
      <c r="D617" s="74"/>
      <c r="E617" s="80"/>
      <c r="F617" s="74"/>
      <c r="G617" s="81"/>
      <c r="H617" s="74"/>
      <c r="I617" s="81"/>
      <c r="J617" s="74"/>
      <c r="K617" s="81"/>
      <c r="L617" s="74"/>
      <c r="M617" s="81"/>
      <c r="N617" s="74"/>
      <c r="O617" s="81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4.4" x14ac:dyDescent="0.3">
      <c r="A618" s="74"/>
      <c r="B618" s="74"/>
      <c r="C618" s="74"/>
      <c r="D618" s="74"/>
      <c r="E618" s="80"/>
      <c r="F618" s="74"/>
      <c r="G618" s="81"/>
      <c r="H618" s="74"/>
      <c r="I618" s="81"/>
      <c r="J618" s="74"/>
      <c r="K618" s="81"/>
      <c r="L618" s="74"/>
      <c r="M618" s="81"/>
      <c r="N618" s="74"/>
      <c r="O618" s="81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4.4" x14ac:dyDescent="0.3">
      <c r="A619" s="74"/>
      <c r="B619" s="74"/>
      <c r="C619" s="74"/>
      <c r="D619" s="74"/>
      <c r="E619" s="80"/>
      <c r="F619" s="74"/>
      <c r="G619" s="81"/>
      <c r="H619" s="74"/>
      <c r="I619" s="81"/>
      <c r="J619" s="74"/>
      <c r="K619" s="81"/>
      <c r="L619" s="74"/>
      <c r="M619" s="81"/>
      <c r="N619" s="74"/>
      <c r="O619" s="81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4.4" x14ac:dyDescent="0.3">
      <c r="A620" s="74"/>
      <c r="B620" s="74"/>
      <c r="C620" s="74"/>
      <c r="D620" s="74"/>
      <c r="E620" s="80"/>
      <c r="F620" s="74"/>
      <c r="G620" s="81"/>
      <c r="H620" s="74"/>
      <c r="I620" s="81"/>
      <c r="J620" s="74"/>
      <c r="K620" s="81"/>
      <c r="L620" s="74"/>
      <c r="M620" s="81"/>
      <c r="N620" s="74"/>
      <c r="O620" s="81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4.4" x14ac:dyDescent="0.3">
      <c r="A621" s="74"/>
      <c r="B621" s="74"/>
      <c r="C621" s="74"/>
      <c r="D621" s="74"/>
      <c r="E621" s="80"/>
      <c r="F621" s="74"/>
      <c r="G621" s="81"/>
      <c r="H621" s="74"/>
      <c r="I621" s="81"/>
      <c r="J621" s="74"/>
      <c r="K621" s="81"/>
      <c r="L621" s="74"/>
      <c r="M621" s="81"/>
      <c r="N621" s="74"/>
      <c r="O621" s="81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4.4" x14ac:dyDescent="0.3">
      <c r="A622" s="74"/>
      <c r="B622" s="74"/>
      <c r="C622" s="74"/>
      <c r="D622" s="74"/>
      <c r="E622" s="80"/>
      <c r="F622" s="74"/>
      <c r="G622" s="81"/>
      <c r="H622" s="74"/>
      <c r="I622" s="81"/>
      <c r="J622" s="74"/>
      <c r="K622" s="81"/>
      <c r="L622" s="74"/>
      <c r="M622" s="81"/>
      <c r="N622" s="74"/>
      <c r="O622" s="81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4.4" x14ac:dyDescent="0.3">
      <c r="A623" s="74"/>
      <c r="B623" s="74"/>
      <c r="C623" s="74"/>
      <c r="D623" s="74"/>
      <c r="E623" s="80"/>
      <c r="F623" s="74"/>
      <c r="G623" s="81"/>
      <c r="H623" s="74"/>
      <c r="I623" s="81"/>
      <c r="J623" s="74"/>
      <c r="K623" s="81"/>
      <c r="L623" s="74"/>
      <c r="M623" s="81"/>
      <c r="N623" s="74"/>
      <c r="O623" s="81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4.4" x14ac:dyDescent="0.3">
      <c r="A624" s="74"/>
      <c r="B624" s="74"/>
      <c r="C624" s="74"/>
      <c r="D624" s="74"/>
      <c r="E624" s="80"/>
      <c r="F624" s="74"/>
      <c r="G624" s="81"/>
      <c r="H624" s="74"/>
      <c r="I624" s="81"/>
      <c r="J624" s="74"/>
      <c r="K624" s="81"/>
      <c r="L624" s="74"/>
      <c r="M624" s="81"/>
      <c r="N624" s="74"/>
      <c r="O624" s="81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4.4" x14ac:dyDescent="0.3">
      <c r="A625" s="74"/>
      <c r="B625" s="74"/>
      <c r="C625" s="74"/>
      <c r="D625" s="74"/>
      <c r="E625" s="80"/>
      <c r="F625" s="74"/>
      <c r="G625" s="81"/>
      <c r="H625" s="74"/>
      <c r="I625" s="81"/>
      <c r="J625" s="74"/>
      <c r="K625" s="81"/>
      <c r="L625" s="74"/>
      <c r="M625" s="81"/>
      <c r="N625" s="74"/>
      <c r="O625" s="81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4.4" x14ac:dyDescent="0.3">
      <c r="A626" s="74"/>
      <c r="B626" s="74"/>
      <c r="C626" s="74"/>
      <c r="D626" s="74"/>
      <c r="E626" s="80"/>
      <c r="F626" s="74"/>
      <c r="G626" s="81"/>
      <c r="H626" s="74"/>
      <c r="I626" s="81"/>
      <c r="J626" s="74"/>
      <c r="K626" s="81"/>
      <c r="L626" s="74"/>
      <c r="M626" s="81"/>
      <c r="N626" s="74"/>
      <c r="O626" s="81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4.4" x14ac:dyDescent="0.3">
      <c r="A627" s="74"/>
      <c r="B627" s="74"/>
      <c r="C627" s="74"/>
      <c r="D627" s="74"/>
      <c r="E627" s="80"/>
      <c r="F627" s="74"/>
      <c r="G627" s="81"/>
      <c r="H627" s="74"/>
      <c r="I627" s="81"/>
      <c r="J627" s="74"/>
      <c r="K627" s="81"/>
      <c r="L627" s="74"/>
      <c r="M627" s="81"/>
      <c r="N627" s="74"/>
      <c r="O627" s="81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4.4" x14ac:dyDescent="0.3">
      <c r="A628" s="74"/>
      <c r="B628" s="74"/>
      <c r="C628" s="74"/>
      <c r="D628" s="74"/>
      <c r="E628" s="80"/>
      <c r="F628" s="74"/>
      <c r="G628" s="81"/>
      <c r="H628" s="74"/>
      <c r="I628" s="81"/>
      <c r="J628" s="74"/>
      <c r="K628" s="81"/>
      <c r="L628" s="74"/>
      <c r="M628" s="81"/>
      <c r="N628" s="74"/>
      <c r="O628" s="81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4.4" x14ac:dyDescent="0.3">
      <c r="A629" s="74"/>
      <c r="B629" s="74"/>
      <c r="C629" s="74"/>
      <c r="D629" s="74"/>
      <c r="E629" s="80"/>
      <c r="F629" s="74"/>
      <c r="G629" s="81"/>
      <c r="H629" s="74"/>
      <c r="I629" s="81"/>
      <c r="J629" s="74"/>
      <c r="K629" s="81"/>
      <c r="L629" s="74"/>
      <c r="M629" s="81"/>
      <c r="N629" s="74"/>
      <c r="O629" s="81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4.4" x14ac:dyDescent="0.3">
      <c r="A630" s="74"/>
      <c r="B630" s="74"/>
      <c r="C630" s="74"/>
      <c r="D630" s="74"/>
      <c r="E630" s="80"/>
      <c r="F630" s="74"/>
      <c r="G630" s="81"/>
      <c r="H630" s="74"/>
      <c r="I630" s="81"/>
      <c r="J630" s="74"/>
      <c r="K630" s="81"/>
      <c r="L630" s="74"/>
      <c r="M630" s="81"/>
      <c r="N630" s="74"/>
      <c r="O630" s="81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4.4" x14ac:dyDescent="0.3">
      <c r="A631" s="74"/>
      <c r="B631" s="74"/>
      <c r="C631" s="74"/>
      <c r="D631" s="74"/>
      <c r="E631" s="80"/>
      <c r="F631" s="74"/>
      <c r="G631" s="81"/>
      <c r="H631" s="74"/>
      <c r="I631" s="81"/>
      <c r="J631" s="74"/>
      <c r="K631" s="81"/>
      <c r="L631" s="74"/>
      <c r="M631" s="81"/>
      <c r="N631" s="74"/>
      <c r="O631" s="81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4.4" x14ac:dyDescent="0.3">
      <c r="A632" s="74"/>
      <c r="B632" s="74"/>
      <c r="C632" s="74"/>
      <c r="D632" s="74"/>
      <c r="E632" s="80"/>
      <c r="F632" s="74"/>
      <c r="G632" s="81"/>
      <c r="H632" s="74"/>
      <c r="I632" s="81"/>
      <c r="J632" s="74"/>
      <c r="K632" s="81"/>
      <c r="L632" s="74"/>
      <c r="M632" s="81"/>
      <c r="N632" s="74"/>
      <c r="O632" s="81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4.4" x14ac:dyDescent="0.3">
      <c r="A633" s="74"/>
      <c r="B633" s="74"/>
      <c r="C633" s="74"/>
      <c r="D633" s="74"/>
      <c r="E633" s="80"/>
      <c r="F633" s="74"/>
      <c r="G633" s="81"/>
      <c r="H633" s="74"/>
      <c r="I633" s="81"/>
      <c r="J633" s="74"/>
      <c r="K633" s="81"/>
      <c r="L633" s="74"/>
      <c r="M633" s="81"/>
      <c r="N633" s="74"/>
      <c r="O633" s="81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4.4" x14ac:dyDescent="0.3">
      <c r="A634" s="74"/>
      <c r="B634" s="74"/>
      <c r="C634" s="74"/>
      <c r="D634" s="74"/>
      <c r="E634" s="80"/>
      <c r="F634" s="74"/>
      <c r="G634" s="81"/>
      <c r="H634" s="74"/>
      <c r="I634" s="81"/>
      <c r="J634" s="74"/>
      <c r="K634" s="81"/>
      <c r="L634" s="74"/>
      <c r="M634" s="81"/>
      <c r="N634" s="74"/>
      <c r="O634" s="81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4.4" x14ac:dyDescent="0.3">
      <c r="A635" s="74"/>
      <c r="B635" s="74"/>
      <c r="C635" s="74"/>
      <c r="D635" s="74"/>
      <c r="E635" s="80"/>
      <c r="F635" s="74"/>
      <c r="G635" s="81"/>
      <c r="H635" s="74"/>
      <c r="I635" s="81"/>
      <c r="J635" s="74"/>
      <c r="K635" s="81"/>
      <c r="L635" s="74"/>
      <c r="M635" s="81"/>
      <c r="N635" s="74"/>
      <c r="O635" s="81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4.4" x14ac:dyDescent="0.3">
      <c r="A636" s="74"/>
      <c r="B636" s="74"/>
      <c r="C636" s="74"/>
      <c r="D636" s="74"/>
      <c r="E636" s="80"/>
      <c r="F636" s="74"/>
      <c r="G636" s="81"/>
      <c r="H636" s="74"/>
      <c r="I636" s="81"/>
      <c r="J636" s="74"/>
      <c r="K636" s="81"/>
      <c r="L636" s="74"/>
      <c r="M636" s="81"/>
      <c r="N636" s="74"/>
      <c r="O636" s="81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4.4" x14ac:dyDescent="0.3">
      <c r="A637" s="74"/>
      <c r="B637" s="74"/>
      <c r="C637" s="74"/>
      <c r="D637" s="74"/>
      <c r="E637" s="80"/>
      <c r="F637" s="74"/>
      <c r="G637" s="81"/>
      <c r="H637" s="74"/>
      <c r="I637" s="81"/>
      <c r="J637" s="74"/>
      <c r="K637" s="81"/>
      <c r="L637" s="74"/>
      <c r="M637" s="81"/>
      <c r="N637" s="74"/>
      <c r="O637" s="81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4.4" x14ac:dyDescent="0.3">
      <c r="A638" s="74"/>
      <c r="B638" s="74"/>
      <c r="C638" s="74"/>
      <c r="D638" s="74"/>
      <c r="E638" s="80"/>
      <c r="F638" s="74"/>
      <c r="G638" s="81"/>
      <c r="H638" s="74"/>
      <c r="I638" s="81"/>
      <c r="J638" s="74"/>
      <c r="K638" s="81"/>
      <c r="L638" s="74"/>
      <c r="M638" s="81"/>
      <c r="N638" s="74"/>
      <c r="O638" s="81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4.4" x14ac:dyDescent="0.3">
      <c r="A639" s="74"/>
      <c r="B639" s="74"/>
      <c r="C639" s="74"/>
      <c r="D639" s="74"/>
      <c r="E639" s="80"/>
      <c r="F639" s="74"/>
      <c r="G639" s="81"/>
      <c r="H639" s="74"/>
      <c r="I639" s="81"/>
      <c r="J639" s="74"/>
      <c r="K639" s="81"/>
      <c r="L639" s="74"/>
      <c r="M639" s="81"/>
      <c r="N639" s="74"/>
      <c r="O639" s="81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4.4" x14ac:dyDescent="0.3">
      <c r="A640" s="74"/>
      <c r="B640" s="74"/>
      <c r="C640" s="74"/>
      <c r="D640" s="74"/>
      <c r="E640" s="80"/>
      <c r="F640" s="74"/>
      <c r="G640" s="81"/>
      <c r="H640" s="74"/>
      <c r="I640" s="81"/>
      <c r="J640" s="74"/>
      <c r="K640" s="81"/>
      <c r="L640" s="74"/>
      <c r="M640" s="81"/>
      <c r="N640" s="74"/>
      <c r="O640" s="81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4.4" x14ac:dyDescent="0.3">
      <c r="A641" s="74"/>
      <c r="B641" s="74"/>
      <c r="C641" s="74"/>
      <c r="D641" s="74"/>
      <c r="E641" s="80"/>
      <c r="F641" s="74"/>
      <c r="G641" s="81"/>
      <c r="H641" s="74"/>
      <c r="I641" s="81"/>
      <c r="J641" s="74"/>
      <c r="K641" s="81"/>
      <c r="L641" s="74"/>
      <c r="M641" s="81"/>
      <c r="N641" s="74"/>
      <c r="O641" s="81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4.4" x14ac:dyDescent="0.3">
      <c r="A642" s="74"/>
      <c r="B642" s="74"/>
      <c r="C642" s="74"/>
      <c r="D642" s="74"/>
      <c r="E642" s="80"/>
      <c r="F642" s="74"/>
      <c r="G642" s="81"/>
      <c r="H642" s="74"/>
      <c r="I642" s="81"/>
      <c r="J642" s="74"/>
      <c r="K642" s="81"/>
      <c r="L642" s="74"/>
      <c r="M642" s="81"/>
      <c r="N642" s="74"/>
      <c r="O642" s="81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4.4" x14ac:dyDescent="0.3">
      <c r="A643" s="74"/>
      <c r="B643" s="74"/>
      <c r="C643" s="74"/>
      <c r="D643" s="74"/>
      <c r="E643" s="80"/>
      <c r="F643" s="74"/>
      <c r="G643" s="81"/>
      <c r="H643" s="74"/>
      <c r="I643" s="81"/>
      <c r="J643" s="74"/>
      <c r="K643" s="81"/>
      <c r="L643" s="74"/>
      <c r="M643" s="81"/>
      <c r="N643" s="74"/>
      <c r="O643" s="81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4.4" x14ac:dyDescent="0.3">
      <c r="A644" s="74"/>
      <c r="B644" s="74"/>
      <c r="C644" s="74"/>
      <c r="D644" s="74"/>
      <c r="E644" s="80"/>
      <c r="F644" s="74"/>
      <c r="G644" s="81"/>
      <c r="H644" s="74"/>
      <c r="I644" s="81"/>
      <c r="J644" s="74"/>
      <c r="K644" s="81"/>
      <c r="L644" s="74"/>
      <c r="M644" s="81"/>
      <c r="N644" s="74"/>
      <c r="O644" s="81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4.4" x14ac:dyDescent="0.3">
      <c r="A645" s="74"/>
      <c r="B645" s="74"/>
      <c r="C645" s="74"/>
      <c r="D645" s="74"/>
      <c r="E645" s="80"/>
      <c r="F645" s="74"/>
      <c r="G645" s="81"/>
      <c r="H645" s="74"/>
      <c r="I645" s="81"/>
      <c r="J645" s="74"/>
      <c r="K645" s="81"/>
      <c r="L645" s="74"/>
      <c r="M645" s="81"/>
      <c r="N645" s="74"/>
      <c r="O645" s="81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4.4" x14ac:dyDescent="0.3">
      <c r="A646" s="74"/>
      <c r="B646" s="74"/>
      <c r="C646" s="74"/>
      <c r="D646" s="74"/>
      <c r="E646" s="80"/>
      <c r="F646" s="74"/>
      <c r="G646" s="81"/>
      <c r="H646" s="74"/>
      <c r="I646" s="81"/>
      <c r="J646" s="74"/>
      <c r="K646" s="81"/>
      <c r="L646" s="74"/>
      <c r="M646" s="81"/>
      <c r="N646" s="74"/>
      <c r="O646" s="81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4.4" x14ac:dyDescent="0.3">
      <c r="A647" s="74"/>
      <c r="B647" s="74"/>
      <c r="C647" s="74"/>
      <c r="D647" s="74"/>
      <c r="E647" s="80"/>
      <c r="F647" s="74"/>
      <c r="G647" s="81"/>
      <c r="H647" s="74"/>
      <c r="I647" s="81"/>
      <c r="J647" s="74"/>
      <c r="K647" s="81"/>
      <c r="L647" s="74"/>
      <c r="M647" s="81"/>
      <c r="N647" s="74"/>
      <c r="O647" s="81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4.4" x14ac:dyDescent="0.3">
      <c r="A648" s="74"/>
      <c r="B648" s="74"/>
      <c r="C648" s="74"/>
      <c r="D648" s="74"/>
      <c r="E648" s="80"/>
      <c r="F648" s="74"/>
      <c r="G648" s="81"/>
      <c r="H648" s="74"/>
      <c r="I648" s="81"/>
      <c r="J648" s="74"/>
      <c r="K648" s="81"/>
      <c r="L648" s="74"/>
      <c r="M648" s="81"/>
      <c r="N648" s="74"/>
      <c r="O648" s="81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4.4" x14ac:dyDescent="0.3">
      <c r="A649" s="74"/>
      <c r="B649" s="74"/>
      <c r="C649" s="74"/>
      <c r="D649" s="74"/>
      <c r="E649" s="80"/>
      <c r="F649" s="74"/>
      <c r="G649" s="81"/>
      <c r="H649" s="74"/>
      <c r="I649" s="81"/>
      <c r="J649" s="74"/>
      <c r="K649" s="81"/>
      <c r="L649" s="74"/>
      <c r="M649" s="81"/>
      <c r="N649" s="74"/>
      <c r="O649" s="81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4.4" x14ac:dyDescent="0.3">
      <c r="A650" s="74"/>
      <c r="B650" s="74"/>
      <c r="C650" s="74"/>
      <c r="D650" s="74"/>
      <c r="E650" s="80"/>
      <c r="F650" s="74"/>
      <c r="G650" s="81"/>
      <c r="H650" s="74"/>
      <c r="I650" s="81"/>
      <c r="J650" s="74"/>
      <c r="K650" s="81"/>
      <c r="L650" s="74"/>
      <c r="M650" s="81"/>
      <c r="N650" s="74"/>
      <c r="O650" s="81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4.4" x14ac:dyDescent="0.3">
      <c r="A651" s="74"/>
      <c r="B651" s="74"/>
      <c r="C651" s="74"/>
      <c r="D651" s="74"/>
      <c r="E651" s="80"/>
      <c r="F651" s="74"/>
      <c r="G651" s="81"/>
      <c r="H651" s="74"/>
      <c r="I651" s="81"/>
      <c r="J651" s="74"/>
      <c r="K651" s="81"/>
      <c r="L651" s="74"/>
      <c r="M651" s="81"/>
      <c r="N651" s="74"/>
      <c r="O651" s="81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4.4" x14ac:dyDescent="0.3">
      <c r="A652" s="74"/>
      <c r="B652" s="74"/>
      <c r="C652" s="74"/>
      <c r="D652" s="74"/>
      <c r="E652" s="80"/>
      <c r="F652" s="74"/>
      <c r="G652" s="81"/>
      <c r="H652" s="74"/>
      <c r="I652" s="81"/>
      <c r="J652" s="74"/>
      <c r="K652" s="81"/>
      <c r="L652" s="74"/>
      <c r="M652" s="81"/>
      <c r="N652" s="74"/>
      <c r="O652" s="81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4.4" x14ac:dyDescent="0.3">
      <c r="A653" s="74"/>
      <c r="B653" s="74"/>
      <c r="C653" s="74"/>
      <c r="D653" s="74"/>
      <c r="E653" s="80"/>
      <c r="F653" s="74"/>
      <c r="G653" s="81"/>
      <c r="H653" s="74"/>
      <c r="I653" s="81"/>
      <c r="J653" s="74"/>
      <c r="K653" s="81"/>
      <c r="L653" s="74"/>
      <c r="M653" s="81"/>
      <c r="N653" s="74"/>
      <c r="O653" s="81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4.4" x14ac:dyDescent="0.3">
      <c r="A654" s="74"/>
      <c r="B654" s="74"/>
      <c r="C654" s="74"/>
      <c r="D654" s="74"/>
      <c r="E654" s="80"/>
      <c r="F654" s="74"/>
      <c r="G654" s="81"/>
      <c r="H654" s="74"/>
      <c r="I654" s="81"/>
      <c r="J654" s="74"/>
      <c r="K654" s="81"/>
      <c r="L654" s="74"/>
      <c r="M654" s="81"/>
      <c r="N654" s="74"/>
      <c r="O654" s="81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4.4" x14ac:dyDescent="0.3">
      <c r="A655" s="74"/>
      <c r="B655" s="74"/>
      <c r="C655" s="74"/>
      <c r="D655" s="74"/>
      <c r="E655" s="80"/>
      <c r="F655" s="74"/>
      <c r="G655" s="81"/>
      <c r="H655" s="74"/>
      <c r="I655" s="81"/>
      <c r="J655" s="74"/>
      <c r="K655" s="81"/>
      <c r="L655" s="74"/>
      <c r="M655" s="81"/>
      <c r="N655" s="74"/>
      <c r="O655" s="81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4.4" x14ac:dyDescent="0.3">
      <c r="A656" s="74"/>
      <c r="B656" s="74"/>
      <c r="C656" s="74"/>
      <c r="D656" s="74"/>
      <c r="E656" s="80"/>
      <c r="F656" s="74"/>
      <c r="G656" s="81"/>
      <c r="H656" s="74"/>
      <c r="I656" s="81"/>
      <c r="J656" s="74"/>
      <c r="K656" s="81"/>
      <c r="L656" s="74"/>
      <c r="M656" s="81"/>
      <c r="N656" s="74"/>
      <c r="O656" s="81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4.4" x14ac:dyDescent="0.3">
      <c r="A657" s="74"/>
      <c r="B657" s="74"/>
      <c r="C657" s="74"/>
      <c r="D657" s="74"/>
      <c r="E657" s="80"/>
      <c r="F657" s="74"/>
      <c r="G657" s="81"/>
      <c r="H657" s="74"/>
      <c r="I657" s="81"/>
      <c r="J657" s="74"/>
      <c r="K657" s="81"/>
      <c r="L657" s="74"/>
      <c r="M657" s="81"/>
      <c r="N657" s="74"/>
      <c r="O657" s="81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4.4" x14ac:dyDescent="0.3">
      <c r="A658" s="74"/>
      <c r="B658" s="74"/>
      <c r="C658" s="74"/>
      <c r="D658" s="74"/>
      <c r="E658" s="80"/>
      <c r="F658" s="74"/>
      <c r="G658" s="81"/>
      <c r="H658" s="74"/>
      <c r="I658" s="81"/>
      <c r="J658" s="74"/>
      <c r="K658" s="81"/>
      <c r="L658" s="74"/>
      <c r="M658" s="81"/>
      <c r="N658" s="74"/>
      <c r="O658" s="81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4.4" x14ac:dyDescent="0.3">
      <c r="A659" s="74"/>
      <c r="B659" s="74"/>
      <c r="C659" s="74"/>
      <c r="D659" s="74"/>
      <c r="E659" s="80"/>
      <c r="F659" s="74"/>
      <c r="G659" s="81"/>
      <c r="H659" s="74"/>
      <c r="I659" s="81"/>
      <c r="J659" s="74"/>
      <c r="K659" s="81"/>
      <c r="L659" s="74"/>
      <c r="M659" s="81"/>
      <c r="N659" s="74"/>
      <c r="O659" s="81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4.4" x14ac:dyDescent="0.3">
      <c r="A660" s="74"/>
      <c r="B660" s="74"/>
      <c r="C660" s="74"/>
      <c r="D660" s="74"/>
      <c r="E660" s="80"/>
      <c r="F660" s="74"/>
      <c r="G660" s="81"/>
      <c r="H660" s="74"/>
      <c r="I660" s="81"/>
      <c r="J660" s="74"/>
      <c r="K660" s="81"/>
      <c r="L660" s="74"/>
      <c r="M660" s="81"/>
      <c r="N660" s="74"/>
      <c r="O660" s="81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4.4" x14ac:dyDescent="0.3">
      <c r="A661" s="74"/>
      <c r="B661" s="74"/>
      <c r="C661" s="74"/>
      <c r="D661" s="74"/>
      <c r="E661" s="80"/>
      <c r="F661" s="74"/>
      <c r="G661" s="81"/>
      <c r="H661" s="74"/>
      <c r="I661" s="81"/>
      <c r="J661" s="74"/>
      <c r="K661" s="81"/>
      <c r="L661" s="74"/>
      <c r="M661" s="81"/>
      <c r="N661" s="74"/>
      <c r="O661" s="81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4.4" x14ac:dyDescent="0.3">
      <c r="A662" s="74"/>
      <c r="B662" s="74"/>
      <c r="C662" s="74"/>
      <c r="D662" s="74"/>
      <c r="E662" s="80"/>
      <c r="F662" s="74"/>
      <c r="G662" s="81"/>
      <c r="H662" s="74"/>
      <c r="I662" s="81"/>
      <c r="J662" s="74"/>
      <c r="K662" s="81"/>
      <c r="L662" s="74"/>
      <c r="M662" s="81"/>
      <c r="N662" s="74"/>
      <c r="O662" s="81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4.4" x14ac:dyDescent="0.3">
      <c r="A663" s="74"/>
      <c r="B663" s="74"/>
      <c r="C663" s="74"/>
      <c r="D663" s="74"/>
      <c r="E663" s="80"/>
      <c r="F663" s="74"/>
      <c r="G663" s="81"/>
      <c r="H663" s="74"/>
      <c r="I663" s="81"/>
      <c r="J663" s="74"/>
      <c r="K663" s="81"/>
      <c r="L663" s="74"/>
      <c r="M663" s="81"/>
      <c r="N663" s="74"/>
      <c r="O663" s="81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4.4" x14ac:dyDescent="0.3">
      <c r="A664" s="74"/>
      <c r="B664" s="74"/>
      <c r="C664" s="74"/>
      <c r="D664" s="74"/>
      <c r="E664" s="80"/>
      <c r="F664" s="74"/>
      <c r="G664" s="81"/>
      <c r="H664" s="74"/>
      <c r="I664" s="81"/>
      <c r="J664" s="74"/>
      <c r="K664" s="81"/>
      <c r="L664" s="74"/>
      <c r="M664" s="81"/>
      <c r="N664" s="74"/>
      <c r="O664" s="81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4.4" x14ac:dyDescent="0.3">
      <c r="A665" s="74"/>
      <c r="B665" s="74"/>
      <c r="C665" s="74"/>
      <c r="D665" s="74"/>
      <c r="E665" s="80"/>
      <c r="F665" s="74"/>
      <c r="G665" s="81"/>
      <c r="H665" s="74"/>
      <c r="I665" s="81"/>
      <c r="J665" s="74"/>
      <c r="K665" s="81"/>
      <c r="L665" s="74"/>
      <c r="M665" s="81"/>
      <c r="N665" s="74"/>
      <c r="O665" s="81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4.4" x14ac:dyDescent="0.3">
      <c r="A666" s="74"/>
      <c r="B666" s="74"/>
      <c r="C666" s="74"/>
      <c r="D666" s="74"/>
      <c r="E666" s="80"/>
      <c r="F666" s="74"/>
      <c r="G666" s="81"/>
      <c r="H666" s="74"/>
      <c r="I666" s="81"/>
      <c r="J666" s="74"/>
      <c r="K666" s="81"/>
      <c r="L666" s="74"/>
      <c r="M666" s="81"/>
      <c r="N666" s="74"/>
      <c r="O666" s="81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4.4" x14ac:dyDescent="0.3">
      <c r="A667" s="74"/>
      <c r="B667" s="74"/>
      <c r="C667" s="74"/>
      <c r="D667" s="74"/>
      <c r="E667" s="80"/>
      <c r="F667" s="74"/>
      <c r="G667" s="81"/>
      <c r="H667" s="74"/>
      <c r="I667" s="81"/>
      <c r="J667" s="74"/>
      <c r="K667" s="81"/>
      <c r="L667" s="74"/>
      <c r="M667" s="81"/>
      <c r="N667" s="74"/>
      <c r="O667" s="81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4.4" x14ac:dyDescent="0.3">
      <c r="A668" s="74"/>
      <c r="B668" s="74"/>
      <c r="C668" s="74"/>
      <c r="D668" s="74"/>
      <c r="E668" s="80"/>
      <c r="F668" s="74"/>
      <c r="G668" s="81"/>
      <c r="H668" s="74"/>
      <c r="I668" s="81"/>
      <c r="J668" s="74"/>
      <c r="K668" s="81"/>
      <c r="L668" s="74"/>
      <c r="M668" s="81"/>
      <c r="N668" s="74"/>
      <c r="O668" s="81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4.4" x14ac:dyDescent="0.3">
      <c r="A669" s="74"/>
      <c r="B669" s="74"/>
      <c r="C669" s="74"/>
      <c r="D669" s="74"/>
      <c r="E669" s="80"/>
      <c r="F669" s="74"/>
      <c r="G669" s="81"/>
      <c r="H669" s="74"/>
      <c r="I669" s="81"/>
      <c r="J669" s="74"/>
      <c r="K669" s="81"/>
      <c r="L669" s="74"/>
      <c r="M669" s="81"/>
      <c r="N669" s="74"/>
      <c r="O669" s="81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4.4" x14ac:dyDescent="0.3">
      <c r="A670" s="74"/>
      <c r="B670" s="74"/>
      <c r="C670" s="74"/>
      <c r="D670" s="74"/>
      <c r="E670" s="80"/>
      <c r="F670" s="74"/>
      <c r="G670" s="81"/>
      <c r="H670" s="74"/>
      <c r="I670" s="81"/>
      <c r="J670" s="74"/>
      <c r="K670" s="81"/>
      <c r="L670" s="74"/>
      <c r="M670" s="81"/>
      <c r="N670" s="74"/>
      <c r="O670" s="81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4.4" x14ac:dyDescent="0.3">
      <c r="A671" s="74"/>
      <c r="B671" s="74"/>
      <c r="C671" s="74"/>
      <c r="D671" s="74"/>
      <c r="E671" s="80"/>
      <c r="F671" s="74"/>
      <c r="G671" s="81"/>
      <c r="H671" s="74"/>
      <c r="I671" s="81"/>
      <c r="J671" s="74"/>
      <c r="K671" s="81"/>
      <c r="L671" s="74"/>
      <c r="M671" s="81"/>
      <c r="N671" s="74"/>
      <c r="O671" s="81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4.4" x14ac:dyDescent="0.3">
      <c r="A672" s="74"/>
      <c r="B672" s="74"/>
      <c r="C672" s="74"/>
      <c r="D672" s="74"/>
      <c r="E672" s="80"/>
      <c r="F672" s="74"/>
      <c r="G672" s="81"/>
      <c r="H672" s="74"/>
      <c r="I672" s="81"/>
      <c r="J672" s="74"/>
      <c r="K672" s="81"/>
      <c r="L672" s="74"/>
      <c r="M672" s="81"/>
      <c r="N672" s="74"/>
      <c r="O672" s="81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4.4" x14ac:dyDescent="0.3">
      <c r="A673" s="74"/>
      <c r="B673" s="74"/>
      <c r="C673" s="74"/>
      <c r="D673" s="74"/>
      <c r="E673" s="80"/>
      <c r="F673" s="74"/>
      <c r="G673" s="81"/>
      <c r="H673" s="74"/>
      <c r="I673" s="81"/>
      <c r="J673" s="74"/>
      <c r="K673" s="81"/>
      <c r="L673" s="74"/>
      <c r="M673" s="81"/>
      <c r="N673" s="74"/>
      <c r="O673" s="81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4.4" x14ac:dyDescent="0.3">
      <c r="A674" s="74"/>
      <c r="B674" s="74"/>
      <c r="C674" s="74"/>
      <c r="D674" s="74"/>
      <c r="E674" s="80"/>
      <c r="F674" s="74"/>
      <c r="G674" s="81"/>
      <c r="H674" s="74"/>
      <c r="I674" s="81"/>
      <c r="J674" s="74"/>
      <c r="K674" s="81"/>
      <c r="L674" s="74"/>
      <c r="M674" s="81"/>
      <c r="N674" s="74"/>
      <c r="O674" s="81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4.4" x14ac:dyDescent="0.3">
      <c r="A675" s="74"/>
      <c r="B675" s="74"/>
      <c r="C675" s="74"/>
      <c r="D675" s="74"/>
      <c r="E675" s="80"/>
      <c r="F675" s="74"/>
      <c r="G675" s="81"/>
      <c r="H675" s="74"/>
      <c r="I675" s="81"/>
      <c r="J675" s="74"/>
      <c r="K675" s="81"/>
      <c r="L675" s="74"/>
      <c r="M675" s="81"/>
      <c r="N675" s="74"/>
      <c r="O675" s="81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4.4" x14ac:dyDescent="0.3">
      <c r="A676" s="74"/>
      <c r="B676" s="74"/>
      <c r="C676" s="74"/>
      <c r="D676" s="74"/>
      <c r="E676" s="80"/>
      <c r="F676" s="74"/>
      <c r="G676" s="81"/>
      <c r="H676" s="74"/>
      <c r="I676" s="81"/>
      <c r="J676" s="74"/>
      <c r="K676" s="81"/>
      <c r="L676" s="74"/>
      <c r="M676" s="81"/>
      <c r="N676" s="74"/>
      <c r="O676" s="81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4.4" x14ac:dyDescent="0.3">
      <c r="A677" s="74"/>
      <c r="B677" s="74"/>
      <c r="C677" s="74"/>
      <c r="D677" s="74"/>
      <c r="E677" s="80"/>
      <c r="F677" s="74"/>
      <c r="G677" s="81"/>
      <c r="H677" s="74"/>
      <c r="I677" s="81"/>
      <c r="J677" s="74"/>
      <c r="K677" s="81"/>
      <c r="L677" s="74"/>
      <c r="M677" s="81"/>
      <c r="N677" s="74"/>
      <c r="O677" s="81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4.4" x14ac:dyDescent="0.3">
      <c r="A678" s="74"/>
      <c r="B678" s="74"/>
      <c r="C678" s="74"/>
      <c r="D678" s="74"/>
      <c r="E678" s="80"/>
      <c r="F678" s="74"/>
      <c r="G678" s="81"/>
      <c r="H678" s="74"/>
      <c r="I678" s="81"/>
      <c r="J678" s="74"/>
      <c r="K678" s="81"/>
      <c r="L678" s="74"/>
      <c r="M678" s="81"/>
      <c r="N678" s="74"/>
      <c r="O678" s="81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4.4" x14ac:dyDescent="0.3">
      <c r="A679" s="74"/>
      <c r="B679" s="74"/>
      <c r="C679" s="74"/>
      <c r="D679" s="74"/>
      <c r="E679" s="80"/>
      <c r="F679" s="74"/>
      <c r="G679" s="81"/>
      <c r="H679" s="74"/>
      <c r="I679" s="81"/>
      <c r="J679" s="74"/>
      <c r="K679" s="81"/>
      <c r="L679" s="74"/>
      <c r="M679" s="81"/>
      <c r="N679" s="74"/>
      <c r="O679" s="81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4.4" x14ac:dyDescent="0.3">
      <c r="A680" s="74"/>
      <c r="B680" s="74"/>
      <c r="C680" s="74"/>
      <c r="D680" s="74"/>
      <c r="E680" s="80"/>
      <c r="F680" s="74"/>
      <c r="G680" s="81"/>
      <c r="H680" s="74"/>
      <c r="I680" s="81"/>
      <c r="J680" s="74"/>
      <c r="K680" s="81"/>
      <c r="L680" s="74"/>
      <c r="M680" s="81"/>
      <c r="N680" s="74"/>
      <c r="O680" s="81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4.4" x14ac:dyDescent="0.3">
      <c r="A681" s="74"/>
      <c r="B681" s="74"/>
      <c r="C681" s="74"/>
      <c r="D681" s="74"/>
      <c r="E681" s="80"/>
      <c r="F681" s="74"/>
      <c r="G681" s="81"/>
      <c r="H681" s="74"/>
      <c r="I681" s="81"/>
      <c r="J681" s="74"/>
      <c r="K681" s="81"/>
      <c r="L681" s="74"/>
      <c r="M681" s="81"/>
      <c r="N681" s="74"/>
      <c r="O681" s="81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4.4" x14ac:dyDescent="0.3">
      <c r="A682" s="74"/>
      <c r="B682" s="74"/>
      <c r="C682" s="74"/>
      <c r="D682" s="74"/>
      <c r="E682" s="80"/>
      <c r="F682" s="74"/>
      <c r="G682" s="81"/>
      <c r="H682" s="74"/>
      <c r="I682" s="81"/>
      <c r="J682" s="74"/>
      <c r="K682" s="81"/>
      <c r="L682" s="74"/>
      <c r="M682" s="81"/>
      <c r="N682" s="74"/>
      <c r="O682" s="81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4.4" x14ac:dyDescent="0.3">
      <c r="A683" s="74"/>
      <c r="B683" s="74"/>
      <c r="C683" s="74"/>
      <c r="D683" s="74"/>
      <c r="E683" s="80"/>
      <c r="F683" s="74"/>
      <c r="G683" s="81"/>
      <c r="H683" s="74"/>
      <c r="I683" s="81"/>
      <c r="J683" s="74"/>
      <c r="K683" s="81"/>
      <c r="L683" s="74"/>
      <c r="M683" s="81"/>
      <c r="N683" s="74"/>
      <c r="O683" s="81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4.4" x14ac:dyDescent="0.3">
      <c r="A684" s="74"/>
      <c r="B684" s="74"/>
      <c r="C684" s="74"/>
      <c r="D684" s="74"/>
      <c r="E684" s="80"/>
      <c r="F684" s="74"/>
      <c r="G684" s="81"/>
      <c r="H684" s="74"/>
      <c r="I684" s="81"/>
      <c r="J684" s="74"/>
      <c r="K684" s="81"/>
      <c r="L684" s="74"/>
      <c r="M684" s="81"/>
      <c r="N684" s="74"/>
      <c r="O684" s="81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4.4" x14ac:dyDescent="0.3">
      <c r="A685" s="74"/>
      <c r="B685" s="74"/>
      <c r="C685" s="74"/>
      <c r="D685" s="74"/>
      <c r="E685" s="80"/>
      <c r="F685" s="74"/>
      <c r="G685" s="81"/>
      <c r="H685" s="74"/>
      <c r="I685" s="81"/>
      <c r="J685" s="74"/>
      <c r="K685" s="81"/>
      <c r="L685" s="74"/>
      <c r="M685" s="81"/>
      <c r="N685" s="74"/>
      <c r="O685" s="81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4.4" x14ac:dyDescent="0.3">
      <c r="A686" s="74"/>
      <c r="B686" s="74"/>
      <c r="C686" s="74"/>
      <c r="D686" s="74"/>
      <c r="E686" s="80"/>
      <c r="F686" s="74"/>
      <c r="G686" s="81"/>
      <c r="H686" s="74"/>
      <c r="I686" s="81"/>
      <c r="J686" s="74"/>
      <c r="K686" s="81"/>
      <c r="L686" s="74"/>
      <c r="M686" s="81"/>
      <c r="N686" s="74"/>
      <c r="O686" s="81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4.4" x14ac:dyDescent="0.3">
      <c r="A687" s="74"/>
      <c r="B687" s="74"/>
      <c r="C687" s="74"/>
      <c r="D687" s="74"/>
      <c r="E687" s="80"/>
      <c r="F687" s="74"/>
      <c r="G687" s="81"/>
      <c r="H687" s="74"/>
      <c r="I687" s="81"/>
      <c r="J687" s="74"/>
      <c r="K687" s="81"/>
      <c r="L687" s="74"/>
      <c r="M687" s="81"/>
      <c r="N687" s="74"/>
      <c r="O687" s="81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4.4" x14ac:dyDescent="0.3">
      <c r="A688" s="74"/>
      <c r="B688" s="74"/>
      <c r="C688" s="74"/>
      <c r="D688" s="74"/>
      <c r="E688" s="80"/>
      <c r="F688" s="74"/>
      <c r="G688" s="81"/>
      <c r="H688" s="74"/>
      <c r="I688" s="81"/>
      <c r="J688" s="74"/>
      <c r="K688" s="81"/>
      <c r="L688" s="74"/>
      <c r="M688" s="81"/>
      <c r="N688" s="74"/>
      <c r="O688" s="81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4.4" x14ac:dyDescent="0.3">
      <c r="A689" s="74"/>
      <c r="B689" s="74"/>
      <c r="C689" s="74"/>
      <c r="D689" s="74"/>
      <c r="E689" s="80"/>
      <c r="F689" s="74"/>
      <c r="G689" s="81"/>
      <c r="H689" s="74"/>
      <c r="I689" s="81"/>
      <c r="J689" s="74"/>
      <c r="K689" s="81"/>
      <c r="L689" s="74"/>
      <c r="M689" s="81"/>
      <c r="N689" s="74"/>
      <c r="O689" s="81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4.4" x14ac:dyDescent="0.3">
      <c r="A690" s="74"/>
      <c r="B690" s="74"/>
      <c r="C690" s="74"/>
      <c r="D690" s="74"/>
      <c r="E690" s="80"/>
      <c r="F690" s="74"/>
      <c r="G690" s="81"/>
      <c r="H690" s="74"/>
      <c r="I690" s="81"/>
      <c r="J690" s="74"/>
      <c r="K690" s="81"/>
      <c r="L690" s="74"/>
      <c r="M690" s="81"/>
      <c r="N690" s="74"/>
      <c r="O690" s="81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4.4" x14ac:dyDescent="0.3">
      <c r="A691" s="74"/>
      <c r="B691" s="74"/>
      <c r="C691" s="74"/>
      <c r="D691" s="74"/>
      <c r="E691" s="80"/>
      <c r="F691" s="74"/>
      <c r="G691" s="81"/>
      <c r="H691" s="74"/>
      <c r="I691" s="81"/>
      <c r="J691" s="74"/>
      <c r="K691" s="81"/>
      <c r="L691" s="74"/>
      <c r="M691" s="81"/>
      <c r="N691" s="74"/>
      <c r="O691" s="81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4.4" x14ac:dyDescent="0.3">
      <c r="A692" s="74"/>
      <c r="B692" s="74"/>
      <c r="C692" s="74"/>
      <c r="D692" s="74"/>
      <c r="E692" s="80"/>
      <c r="F692" s="74"/>
      <c r="G692" s="81"/>
      <c r="H692" s="74"/>
      <c r="I692" s="81"/>
      <c r="J692" s="74"/>
      <c r="K692" s="81"/>
      <c r="L692" s="74"/>
      <c r="M692" s="81"/>
      <c r="N692" s="74"/>
      <c r="O692" s="81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4.4" x14ac:dyDescent="0.3">
      <c r="A693" s="74"/>
      <c r="B693" s="74"/>
      <c r="C693" s="74"/>
      <c r="D693" s="74"/>
      <c r="E693" s="80"/>
      <c r="F693" s="74"/>
      <c r="G693" s="81"/>
      <c r="H693" s="74"/>
      <c r="I693" s="81"/>
      <c r="J693" s="74"/>
      <c r="K693" s="81"/>
      <c r="L693" s="74"/>
      <c r="M693" s="81"/>
      <c r="N693" s="74"/>
      <c r="O693" s="81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4.4" x14ac:dyDescent="0.3">
      <c r="A694" s="74"/>
      <c r="B694" s="74"/>
      <c r="C694" s="74"/>
      <c r="D694" s="74"/>
      <c r="E694" s="80"/>
      <c r="F694" s="74"/>
      <c r="G694" s="81"/>
      <c r="H694" s="74"/>
      <c r="I694" s="81"/>
      <c r="J694" s="74"/>
      <c r="K694" s="81"/>
      <c r="L694" s="74"/>
      <c r="M694" s="81"/>
      <c r="N694" s="74"/>
      <c r="O694" s="81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4.4" x14ac:dyDescent="0.3">
      <c r="A695" s="74"/>
      <c r="B695" s="74"/>
      <c r="C695" s="74"/>
      <c r="D695" s="74"/>
      <c r="E695" s="80"/>
      <c r="F695" s="74"/>
      <c r="G695" s="81"/>
      <c r="H695" s="74"/>
      <c r="I695" s="81"/>
      <c r="J695" s="74"/>
      <c r="K695" s="81"/>
      <c r="L695" s="74"/>
      <c r="M695" s="81"/>
      <c r="N695" s="74"/>
      <c r="O695" s="81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4.4" x14ac:dyDescent="0.3">
      <c r="A696" s="74"/>
      <c r="B696" s="74"/>
      <c r="C696" s="74"/>
      <c r="D696" s="74"/>
      <c r="E696" s="80"/>
      <c r="F696" s="74"/>
      <c r="G696" s="81"/>
      <c r="H696" s="74"/>
      <c r="I696" s="81"/>
      <c r="J696" s="74"/>
      <c r="K696" s="81"/>
      <c r="L696" s="74"/>
      <c r="M696" s="81"/>
      <c r="N696" s="74"/>
      <c r="O696" s="81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4.4" x14ac:dyDescent="0.3">
      <c r="A697" s="74"/>
      <c r="B697" s="74"/>
      <c r="C697" s="74"/>
      <c r="D697" s="74"/>
      <c r="E697" s="80"/>
      <c r="F697" s="74"/>
      <c r="G697" s="81"/>
      <c r="H697" s="74"/>
      <c r="I697" s="81"/>
      <c r="J697" s="74"/>
      <c r="K697" s="81"/>
      <c r="L697" s="74"/>
      <c r="M697" s="81"/>
      <c r="N697" s="74"/>
      <c r="O697" s="81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4.4" x14ac:dyDescent="0.3">
      <c r="A698" s="74"/>
      <c r="B698" s="74"/>
      <c r="C698" s="74"/>
      <c r="D698" s="74"/>
      <c r="E698" s="80"/>
      <c r="F698" s="74"/>
      <c r="G698" s="81"/>
      <c r="H698" s="74"/>
      <c r="I698" s="81"/>
      <c r="J698" s="74"/>
      <c r="K698" s="81"/>
      <c r="L698" s="74"/>
      <c r="M698" s="81"/>
      <c r="N698" s="74"/>
      <c r="O698" s="81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4.4" x14ac:dyDescent="0.3">
      <c r="A699" s="74"/>
      <c r="B699" s="74"/>
      <c r="C699" s="74"/>
      <c r="D699" s="74"/>
      <c r="E699" s="80"/>
      <c r="F699" s="74"/>
      <c r="G699" s="81"/>
      <c r="H699" s="74"/>
      <c r="I699" s="81"/>
      <c r="J699" s="74"/>
      <c r="K699" s="81"/>
      <c r="L699" s="74"/>
      <c r="M699" s="81"/>
      <c r="N699" s="74"/>
      <c r="O699" s="81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4.4" x14ac:dyDescent="0.3">
      <c r="A700" s="74"/>
      <c r="B700" s="74"/>
      <c r="C700" s="74"/>
      <c r="D700" s="74"/>
      <c r="E700" s="80"/>
      <c r="F700" s="74"/>
      <c r="G700" s="81"/>
      <c r="H700" s="74"/>
      <c r="I700" s="81"/>
      <c r="J700" s="74"/>
      <c r="K700" s="81"/>
      <c r="L700" s="74"/>
      <c r="M700" s="81"/>
      <c r="N700" s="74"/>
      <c r="O700" s="81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4.4" x14ac:dyDescent="0.3">
      <c r="A701" s="74"/>
      <c r="B701" s="74"/>
      <c r="C701" s="74"/>
      <c r="D701" s="74"/>
      <c r="E701" s="80"/>
      <c r="F701" s="74"/>
      <c r="G701" s="81"/>
      <c r="H701" s="74"/>
      <c r="I701" s="81"/>
      <c r="J701" s="74"/>
      <c r="K701" s="81"/>
      <c r="L701" s="74"/>
      <c r="M701" s="81"/>
      <c r="N701" s="74"/>
      <c r="O701" s="81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4.4" x14ac:dyDescent="0.3">
      <c r="A702" s="74"/>
      <c r="B702" s="74"/>
      <c r="C702" s="74"/>
      <c r="D702" s="74"/>
      <c r="E702" s="80"/>
      <c r="F702" s="74"/>
      <c r="G702" s="81"/>
      <c r="H702" s="74"/>
      <c r="I702" s="81"/>
      <c r="J702" s="74"/>
      <c r="K702" s="81"/>
      <c r="L702" s="74"/>
      <c r="M702" s="81"/>
      <c r="N702" s="74"/>
      <c r="O702" s="81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4.4" x14ac:dyDescent="0.3">
      <c r="A703" s="74"/>
      <c r="B703" s="74"/>
      <c r="C703" s="74"/>
      <c r="D703" s="74"/>
      <c r="E703" s="80"/>
      <c r="F703" s="74"/>
      <c r="G703" s="81"/>
      <c r="H703" s="74"/>
      <c r="I703" s="81"/>
      <c r="J703" s="74"/>
      <c r="K703" s="81"/>
      <c r="L703" s="74"/>
      <c r="M703" s="81"/>
      <c r="N703" s="74"/>
      <c r="O703" s="81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4.4" x14ac:dyDescent="0.3">
      <c r="A704" s="74"/>
      <c r="B704" s="74"/>
      <c r="C704" s="74"/>
      <c r="D704" s="74"/>
      <c r="E704" s="80"/>
      <c r="F704" s="74"/>
      <c r="G704" s="81"/>
      <c r="H704" s="74"/>
      <c r="I704" s="81"/>
      <c r="J704" s="74"/>
      <c r="K704" s="81"/>
      <c r="L704" s="74"/>
      <c r="M704" s="81"/>
      <c r="N704" s="74"/>
      <c r="O704" s="81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4.4" x14ac:dyDescent="0.3">
      <c r="A705" s="74"/>
      <c r="B705" s="74"/>
      <c r="C705" s="74"/>
      <c r="D705" s="74"/>
      <c r="E705" s="80"/>
      <c r="F705" s="74"/>
      <c r="G705" s="81"/>
      <c r="H705" s="74"/>
      <c r="I705" s="81"/>
      <c r="J705" s="74"/>
      <c r="K705" s="81"/>
      <c r="L705" s="74"/>
      <c r="M705" s="81"/>
      <c r="N705" s="74"/>
      <c r="O705" s="81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4.4" x14ac:dyDescent="0.3">
      <c r="A706" s="74"/>
      <c r="B706" s="74"/>
      <c r="C706" s="74"/>
      <c r="D706" s="74"/>
      <c r="E706" s="80"/>
      <c r="F706" s="74"/>
      <c r="G706" s="81"/>
      <c r="H706" s="74"/>
      <c r="I706" s="81"/>
      <c r="J706" s="74"/>
      <c r="K706" s="81"/>
      <c r="L706" s="74"/>
      <c r="M706" s="81"/>
      <c r="N706" s="74"/>
      <c r="O706" s="81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4.4" x14ac:dyDescent="0.3">
      <c r="A707" s="74"/>
      <c r="B707" s="74"/>
      <c r="C707" s="74"/>
      <c r="D707" s="74"/>
      <c r="E707" s="80"/>
      <c r="F707" s="74"/>
      <c r="G707" s="81"/>
      <c r="H707" s="74"/>
      <c r="I707" s="81"/>
      <c r="J707" s="74"/>
      <c r="K707" s="81"/>
      <c r="L707" s="74"/>
      <c r="M707" s="81"/>
      <c r="N707" s="74"/>
      <c r="O707" s="81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4.4" x14ac:dyDescent="0.3">
      <c r="A708" s="74"/>
      <c r="B708" s="74"/>
      <c r="C708" s="74"/>
      <c r="D708" s="74"/>
      <c r="E708" s="80"/>
      <c r="F708" s="74"/>
      <c r="G708" s="81"/>
      <c r="H708" s="74"/>
      <c r="I708" s="81"/>
      <c r="J708" s="74"/>
      <c r="K708" s="81"/>
      <c r="L708" s="74"/>
      <c r="M708" s="81"/>
      <c r="N708" s="74"/>
      <c r="O708" s="81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4.4" x14ac:dyDescent="0.3">
      <c r="A709" s="74"/>
      <c r="B709" s="74"/>
      <c r="C709" s="74"/>
      <c r="D709" s="74"/>
      <c r="E709" s="80"/>
      <c r="F709" s="74"/>
      <c r="G709" s="81"/>
      <c r="H709" s="74"/>
      <c r="I709" s="81"/>
      <c r="J709" s="74"/>
      <c r="K709" s="81"/>
      <c r="L709" s="74"/>
      <c r="M709" s="81"/>
      <c r="N709" s="74"/>
      <c r="O709" s="81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4.4" x14ac:dyDescent="0.3">
      <c r="A710" s="74"/>
      <c r="B710" s="74"/>
      <c r="C710" s="74"/>
      <c r="D710" s="74"/>
      <c r="E710" s="80"/>
      <c r="F710" s="74"/>
      <c r="G710" s="81"/>
      <c r="H710" s="74"/>
      <c r="I710" s="81"/>
      <c r="J710" s="74"/>
      <c r="K710" s="81"/>
      <c r="L710" s="74"/>
      <c r="M710" s="81"/>
      <c r="N710" s="74"/>
      <c r="O710" s="81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4.4" x14ac:dyDescent="0.3">
      <c r="A711" s="74"/>
      <c r="B711" s="74"/>
      <c r="C711" s="74"/>
      <c r="D711" s="74"/>
      <c r="E711" s="80"/>
      <c r="F711" s="74"/>
      <c r="G711" s="81"/>
      <c r="H711" s="74"/>
      <c r="I711" s="81"/>
      <c r="J711" s="74"/>
      <c r="K711" s="81"/>
      <c r="L711" s="74"/>
      <c r="M711" s="81"/>
      <c r="N711" s="74"/>
      <c r="O711" s="81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4.4" x14ac:dyDescent="0.3">
      <c r="A712" s="74"/>
      <c r="B712" s="74"/>
      <c r="C712" s="74"/>
      <c r="D712" s="74"/>
      <c r="E712" s="80"/>
      <c r="F712" s="74"/>
      <c r="G712" s="81"/>
      <c r="H712" s="74"/>
      <c r="I712" s="81"/>
      <c r="J712" s="74"/>
      <c r="K712" s="81"/>
      <c r="L712" s="74"/>
      <c r="M712" s="81"/>
      <c r="N712" s="74"/>
      <c r="O712" s="81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4.4" x14ac:dyDescent="0.3">
      <c r="A713" s="74"/>
      <c r="B713" s="74"/>
      <c r="C713" s="74"/>
      <c r="D713" s="74"/>
      <c r="E713" s="80"/>
      <c r="F713" s="74"/>
      <c r="G713" s="81"/>
      <c r="H713" s="74"/>
      <c r="I713" s="81"/>
      <c r="J713" s="74"/>
      <c r="K713" s="81"/>
      <c r="L713" s="74"/>
      <c r="M713" s="81"/>
      <c r="N713" s="74"/>
      <c r="O713" s="81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4.4" x14ac:dyDescent="0.3">
      <c r="A714" s="74"/>
      <c r="B714" s="74"/>
      <c r="C714" s="74"/>
      <c r="D714" s="74"/>
      <c r="E714" s="80"/>
      <c r="F714" s="74"/>
      <c r="G714" s="81"/>
      <c r="H714" s="74"/>
      <c r="I714" s="81"/>
      <c r="J714" s="74"/>
      <c r="K714" s="81"/>
      <c r="L714" s="74"/>
      <c r="M714" s="81"/>
      <c r="N714" s="74"/>
      <c r="O714" s="81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4.4" x14ac:dyDescent="0.3">
      <c r="A715" s="74"/>
      <c r="B715" s="74"/>
      <c r="C715" s="74"/>
      <c r="D715" s="74"/>
      <c r="E715" s="80"/>
      <c r="F715" s="74"/>
      <c r="G715" s="81"/>
      <c r="H715" s="74"/>
      <c r="I715" s="81"/>
      <c r="J715" s="74"/>
      <c r="K715" s="81"/>
      <c r="L715" s="74"/>
      <c r="M715" s="81"/>
      <c r="N715" s="74"/>
      <c r="O715" s="81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4.4" x14ac:dyDescent="0.3">
      <c r="A716" s="74"/>
      <c r="B716" s="74"/>
      <c r="C716" s="74"/>
      <c r="D716" s="74"/>
      <c r="E716" s="80"/>
      <c r="F716" s="74"/>
      <c r="G716" s="81"/>
      <c r="H716" s="74"/>
      <c r="I716" s="81"/>
      <c r="J716" s="74"/>
      <c r="K716" s="81"/>
      <c r="L716" s="74"/>
      <c r="M716" s="81"/>
      <c r="N716" s="74"/>
      <c r="O716" s="81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4.4" x14ac:dyDescent="0.3">
      <c r="A717" s="74"/>
      <c r="B717" s="74"/>
      <c r="C717" s="74"/>
      <c r="D717" s="74"/>
      <c r="E717" s="80"/>
      <c r="F717" s="74"/>
      <c r="G717" s="81"/>
      <c r="H717" s="74"/>
      <c r="I717" s="81"/>
      <c r="J717" s="74"/>
      <c r="K717" s="81"/>
      <c r="L717" s="74"/>
      <c r="M717" s="81"/>
      <c r="N717" s="74"/>
      <c r="O717" s="81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4.4" x14ac:dyDescent="0.3">
      <c r="A718" s="74"/>
      <c r="B718" s="74"/>
      <c r="C718" s="74"/>
      <c r="D718" s="74"/>
      <c r="E718" s="80"/>
      <c r="F718" s="74"/>
      <c r="G718" s="81"/>
      <c r="H718" s="74"/>
      <c r="I718" s="81"/>
      <c r="J718" s="74"/>
      <c r="K718" s="81"/>
      <c r="L718" s="74"/>
      <c r="M718" s="81"/>
      <c r="N718" s="74"/>
      <c r="O718" s="81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4.4" x14ac:dyDescent="0.3">
      <c r="A719" s="74"/>
      <c r="B719" s="74"/>
      <c r="C719" s="74"/>
      <c r="D719" s="74"/>
      <c r="E719" s="80"/>
      <c r="F719" s="74"/>
      <c r="G719" s="81"/>
      <c r="H719" s="74"/>
      <c r="I719" s="81"/>
      <c r="J719" s="74"/>
      <c r="K719" s="81"/>
      <c r="L719" s="74"/>
      <c r="M719" s="81"/>
      <c r="N719" s="74"/>
      <c r="O719" s="81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4.4" x14ac:dyDescent="0.3">
      <c r="A720" s="74"/>
      <c r="B720" s="74"/>
      <c r="C720" s="74"/>
      <c r="D720" s="74"/>
      <c r="E720" s="80"/>
      <c r="F720" s="74"/>
      <c r="G720" s="81"/>
      <c r="H720" s="74"/>
      <c r="I720" s="81"/>
      <c r="J720" s="74"/>
      <c r="K720" s="81"/>
      <c r="L720" s="74"/>
      <c r="M720" s="81"/>
      <c r="N720" s="74"/>
      <c r="O720" s="81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4.4" x14ac:dyDescent="0.3">
      <c r="A721" s="74"/>
      <c r="B721" s="74"/>
      <c r="C721" s="74"/>
      <c r="D721" s="74"/>
      <c r="E721" s="80"/>
      <c r="F721" s="74"/>
      <c r="G721" s="81"/>
      <c r="H721" s="74"/>
      <c r="I721" s="81"/>
      <c r="J721" s="74"/>
      <c r="K721" s="81"/>
      <c r="L721" s="74"/>
      <c r="M721" s="81"/>
      <c r="N721" s="74"/>
      <c r="O721" s="81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4.4" x14ac:dyDescent="0.3">
      <c r="A722" s="74"/>
      <c r="B722" s="74"/>
      <c r="C722" s="74"/>
      <c r="D722" s="74"/>
      <c r="E722" s="80"/>
      <c r="F722" s="74"/>
      <c r="G722" s="81"/>
      <c r="H722" s="74"/>
      <c r="I722" s="81"/>
      <c r="J722" s="74"/>
      <c r="K722" s="81"/>
      <c r="L722" s="74"/>
      <c r="M722" s="81"/>
      <c r="N722" s="74"/>
      <c r="O722" s="81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4.4" x14ac:dyDescent="0.3">
      <c r="A723" s="74"/>
      <c r="B723" s="74"/>
      <c r="C723" s="74"/>
      <c r="D723" s="74"/>
      <c r="E723" s="80"/>
      <c r="F723" s="74"/>
      <c r="G723" s="81"/>
      <c r="H723" s="74"/>
      <c r="I723" s="81"/>
      <c r="J723" s="74"/>
      <c r="K723" s="81"/>
      <c r="L723" s="74"/>
      <c r="M723" s="81"/>
      <c r="N723" s="74"/>
      <c r="O723" s="81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4.4" x14ac:dyDescent="0.3">
      <c r="A724" s="74"/>
      <c r="B724" s="74"/>
      <c r="C724" s="74"/>
      <c r="D724" s="74"/>
      <c r="E724" s="80"/>
      <c r="F724" s="74"/>
      <c r="G724" s="81"/>
      <c r="H724" s="74"/>
      <c r="I724" s="81"/>
      <c r="J724" s="74"/>
      <c r="K724" s="81"/>
      <c r="L724" s="74"/>
      <c r="M724" s="81"/>
      <c r="N724" s="74"/>
      <c r="O724" s="81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4.4" x14ac:dyDescent="0.3">
      <c r="A725" s="74"/>
      <c r="B725" s="74"/>
      <c r="C725" s="74"/>
      <c r="D725" s="74"/>
      <c r="E725" s="80"/>
      <c r="F725" s="74"/>
      <c r="G725" s="81"/>
      <c r="H725" s="74"/>
      <c r="I725" s="81"/>
      <c r="J725" s="74"/>
      <c r="K725" s="81"/>
      <c r="L725" s="74"/>
      <c r="M725" s="81"/>
      <c r="N725" s="74"/>
      <c r="O725" s="81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4.4" x14ac:dyDescent="0.3">
      <c r="A726" s="74"/>
      <c r="B726" s="74"/>
      <c r="C726" s="74"/>
      <c r="D726" s="74"/>
      <c r="E726" s="80"/>
      <c r="F726" s="74"/>
      <c r="G726" s="81"/>
      <c r="H726" s="74"/>
      <c r="I726" s="81"/>
      <c r="J726" s="74"/>
      <c r="K726" s="81"/>
      <c r="L726" s="74"/>
      <c r="M726" s="81"/>
      <c r="N726" s="74"/>
      <c r="O726" s="81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4.4" x14ac:dyDescent="0.3">
      <c r="A727" s="74"/>
      <c r="B727" s="74"/>
      <c r="C727" s="74"/>
      <c r="D727" s="74"/>
      <c r="E727" s="80"/>
      <c r="F727" s="74"/>
      <c r="G727" s="81"/>
      <c r="H727" s="74"/>
      <c r="I727" s="81"/>
      <c r="J727" s="74"/>
      <c r="K727" s="81"/>
      <c r="L727" s="74"/>
      <c r="M727" s="81"/>
      <c r="N727" s="74"/>
      <c r="O727" s="81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4.4" x14ac:dyDescent="0.3">
      <c r="A728" s="74"/>
      <c r="B728" s="74"/>
      <c r="C728" s="74"/>
      <c r="D728" s="74"/>
      <c r="E728" s="80"/>
      <c r="F728" s="74"/>
      <c r="G728" s="81"/>
      <c r="H728" s="74"/>
      <c r="I728" s="81"/>
      <c r="J728" s="74"/>
      <c r="K728" s="81"/>
      <c r="L728" s="74"/>
      <c r="M728" s="81"/>
      <c r="N728" s="74"/>
      <c r="O728" s="81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4.4" x14ac:dyDescent="0.3">
      <c r="A729" s="74"/>
      <c r="B729" s="74"/>
      <c r="C729" s="74"/>
      <c r="D729" s="74"/>
      <c r="E729" s="80"/>
      <c r="F729" s="74"/>
      <c r="G729" s="81"/>
      <c r="H729" s="74"/>
      <c r="I729" s="81"/>
      <c r="J729" s="74"/>
      <c r="K729" s="81"/>
      <c r="L729" s="74"/>
      <c r="M729" s="81"/>
      <c r="N729" s="74"/>
      <c r="O729" s="81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4.4" x14ac:dyDescent="0.3">
      <c r="A730" s="74"/>
      <c r="B730" s="74"/>
      <c r="C730" s="74"/>
      <c r="D730" s="74"/>
      <c r="E730" s="80"/>
      <c r="F730" s="74"/>
      <c r="G730" s="81"/>
      <c r="H730" s="74"/>
      <c r="I730" s="81"/>
      <c r="J730" s="74"/>
      <c r="K730" s="81"/>
      <c r="L730" s="74"/>
      <c r="M730" s="81"/>
      <c r="N730" s="74"/>
      <c r="O730" s="81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4.4" x14ac:dyDescent="0.3">
      <c r="A731" s="74"/>
      <c r="B731" s="74"/>
      <c r="C731" s="74"/>
      <c r="D731" s="74"/>
      <c r="E731" s="80"/>
      <c r="F731" s="74"/>
      <c r="G731" s="81"/>
      <c r="H731" s="74"/>
      <c r="I731" s="81"/>
      <c r="J731" s="74"/>
      <c r="K731" s="81"/>
      <c r="L731" s="74"/>
      <c r="M731" s="81"/>
      <c r="N731" s="74"/>
      <c r="O731" s="81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4.4" x14ac:dyDescent="0.3">
      <c r="A732" s="74"/>
      <c r="B732" s="74"/>
      <c r="C732" s="74"/>
      <c r="D732" s="74"/>
      <c r="E732" s="80"/>
      <c r="F732" s="74"/>
      <c r="G732" s="81"/>
      <c r="H732" s="74"/>
      <c r="I732" s="81"/>
      <c r="J732" s="74"/>
      <c r="K732" s="81"/>
      <c r="L732" s="74"/>
      <c r="M732" s="81"/>
      <c r="N732" s="74"/>
      <c r="O732" s="81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4.4" x14ac:dyDescent="0.3">
      <c r="A733" s="74"/>
      <c r="B733" s="74"/>
      <c r="C733" s="74"/>
      <c r="D733" s="74"/>
      <c r="E733" s="80"/>
      <c r="F733" s="74"/>
      <c r="G733" s="81"/>
      <c r="H733" s="74"/>
      <c r="I733" s="81"/>
      <c r="J733" s="74"/>
      <c r="K733" s="81"/>
      <c r="L733" s="74"/>
      <c r="M733" s="81"/>
      <c r="N733" s="74"/>
      <c r="O733" s="81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4.4" x14ac:dyDescent="0.3">
      <c r="A734" s="74"/>
      <c r="B734" s="74"/>
      <c r="C734" s="74"/>
      <c r="D734" s="74"/>
      <c r="E734" s="80"/>
      <c r="F734" s="74"/>
      <c r="G734" s="81"/>
      <c r="H734" s="74"/>
      <c r="I734" s="81"/>
      <c r="J734" s="74"/>
      <c r="K734" s="81"/>
      <c r="L734" s="74"/>
      <c r="M734" s="81"/>
      <c r="N734" s="74"/>
      <c r="O734" s="81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4.4" x14ac:dyDescent="0.3">
      <c r="A735" s="74"/>
      <c r="B735" s="74"/>
      <c r="C735" s="74"/>
      <c r="D735" s="74"/>
      <c r="E735" s="80"/>
      <c r="F735" s="74"/>
      <c r="G735" s="81"/>
      <c r="H735" s="74"/>
      <c r="I735" s="81"/>
      <c r="J735" s="74"/>
      <c r="K735" s="81"/>
      <c r="L735" s="74"/>
      <c r="M735" s="81"/>
      <c r="N735" s="74"/>
      <c r="O735" s="81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4.4" x14ac:dyDescent="0.3">
      <c r="A736" s="74"/>
      <c r="B736" s="74"/>
      <c r="C736" s="74"/>
      <c r="D736" s="74"/>
      <c r="E736" s="80"/>
      <c r="F736" s="74"/>
      <c r="G736" s="81"/>
      <c r="H736" s="74"/>
      <c r="I736" s="81"/>
      <c r="J736" s="74"/>
      <c r="K736" s="81"/>
      <c r="L736" s="74"/>
      <c r="M736" s="81"/>
      <c r="N736" s="74"/>
      <c r="O736" s="81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4.4" x14ac:dyDescent="0.3">
      <c r="A737" s="74"/>
      <c r="B737" s="74"/>
      <c r="C737" s="74"/>
      <c r="D737" s="74"/>
      <c r="E737" s="80"/>
      <c r="F737" s="74"/>
      <c r="G737" s="81"/>
      <c r="H737" s="74"/>
      <c r="I737" s="81"/>
      <c r="J737" s="74"/>
      <c r="K737" s="81"/>
      <c r="L737" s="74"/>
      <c r="M737" s="81"/>
      <c r="N737" s="74"/>
      <c r="O737" s="81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4.4" x14ac:dyDescent="0.3">
      <c r="A738" s="74"/>
      <c r="B738" s="74"/>
      <c r="C738" s="74"/>
      <c r="D738" s="74"/>
      <c r="E738" s="80"/>
      <c r="F738" s="74"/>
      <c r="G738" s="81"/>
      <c r="H738" s="74"/>
      <c r="I738" s="81"/>
      <c r="J738" s="74"/>
      <c r="K738" s="81"/>
      <c r="L738" s="74"/>
      <c r="M738" s="81"/>
      <c r="N738" s="74"/>
      <c r="O738" s="81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4.4" x14ac:dyDescent="0.3">
      <c r="A739" s="74"/>
      <c r="B739" s="74"/>
      <c r="C739" s="74"/>
      <c r="D739" s="74"/>
      <c r="E739" s="80"/>
      <c r="F739" s="74"/>
      <c r="G739" s="81"/>
      <c r="H739" s="74"/>
      <c r="I739" s="81"/>
      <c r="J739" s="74"/>
      <c r="K739" s="81"/>
      <c r="L739" s="74"/>
      <c r="M739" s="81"/>
      <c r="N739" s="74"/>
      <c r="O739" s="81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4.4" x14ac:dyDescent="0.3">
      <c r="A740" s="74"/>
      <c r="B740" s="74"/>
      <c r="C740" s="74"/>
      <c r="D740" s="74"/>
      <c r="E740" s="80"/>
      <c r="F740" s="74"/>
      <c r="G740" s="81"/>
      <c r="H740" s="74"/>
      <c r="I740" s="81"/>
      <c r="J740" s="74"/>
      <c r="K740" s="81"/>
      <c r="L740" s="74"/>
      <c r="M740" s="81"/>
      <c r="N740" s="74"/>
      <c r="O740" s="81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4.4" x14ac:dyDescent="0.3">
      <c r="A741" s="74"/>
      <c r="B741" s="74"/>
      <c r="C741" s="74"/>
      <c r="D741" s="74"/>
      <c r="E741" s="80"/>
      <c r="F741" s="74"/>
      <c r="G741" s="81"/>
      <c r="H741" s="74"/>
      <c r="I741" s="81"/>
      <c r="J741" s="74"/>
      <c r="K741" s="81"/>
      <c r="L741" s="74"/>
      <c r="M741" s="81"/>
      <c r="N741" s="74"/>
      <c r="O741" s="81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4.4" x14ac:dyDescent="0.3">
      <c r="A742" s="74"/>
      <c r="B742" s="74"/>
      <c r="C742" s="74"/>
      <c r="D742" s="74"/>
      <c r="E742" s="80"/>
      <c r="F742" s="74"/>
      <c r="G742" s="81"/>
      <c r="H742" s="74"/>
      <c r="I742" s="81"/>
      <c r="J742" s="74"/>
      <c r="K742" s="81"/>
      <c r="L742" s="74"/>
      <c r="M742" s="81"/>
      <c r="N742" s="74"/>
      <c r="O742" s="81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4.4" x14ac:dyDescent="0.3">
      <c r="A743" s="74"/>
      <c r="B743" s="74"/>
      <c r="C743" s="74"/>
      <c r="D743" s="74"/>
      <c r="E743" s="80"/>
      <c r="F743" s="74"/>
      <c r="G743" s="81"/>
      <c r="H743" s="74"/>
      <c r="I743" s="81"/>
      <c r="J743" s="74"/>
      <c r="K743" s="81"/>
      <c r="L743" s="74"/>
      <c r="M743" s="81"/>
      <c r="N743" s="74"/>
      <c r="O743" s="81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4.4" x14ac:dyDescent="0.3">
      <c r="A744" s="74"/>
      <c r="B744" s="74"/>
      <c r="C744" s="74"/>
      <c r="D744" s="74"/>
      <c r="E744" s="80"/>
      <c r="F744" s="74"/>
      <c r="G744" s="81"/>
      <c r="H744" s="74"/>
      <c r="I744" s="81"/>
      <c r="J744" s="74"/>
      <c r="K744" s="81"/>
      <c r="L744" s="74"/>
      <c r="M744" s="81"/>
      <c r="N744" s="74"/>
      <c r="O744" s="81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4.4" x14ac:dyDescent="0.3">
      <c r="A745" s="74"/>
      <c r="B745" s="74"/>
      <c r="C745" s="74"/>
      <c r="D745" s="74"/>
      <c r="E745" s="80"/>
      <c r="F745" s="74"/>
      <c r="G745" s="81"/>
      <c r="H745" s="74"/>
      <c r="I745" s="81"/>
      <c r="J745" s="74"/>
      <c r="K745" s="81"/>
      <c r="L745" s="74"/>
      <c r="M745" s="81"/>
      <c r="N745" s="74"/>
      <c r="O745" s="81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4.4" x14ac:dyDescent="0.3">
      <c r="A746" s="74"/>
      <c r="B746" s="74"/>
      <c r="C746" s="74"/>
      <c r="D746" s="74"/>
      <c r="E746" s="80"/>
      <c r="F746" s="74"/>
      <c r="G746" s="81"/>
      <c r="H746" s="74"/>
      <c r="I746" s="81"/>
      <c r="J746" s="74"/>
      <c r="K746" s="81"/>
      <c r="L746" s="74"/>
      <c r="M746" s="81"/>
      <c r="N746" s="74"/>
      <c r="O746" s="81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4.4" x14ac:dyDescent="0.3">
      <c r="A747" s="74"/>
      <c r="B747" s="74"/>
      <c r="C747" s="74"/>
      <c r="D747" s="74"/>
      <c r="E747" s="80"/>
      <c r="F747" s="74"/>
      <c r="G747" s="81"/>
      <c r="H747" s="74"/>
      <c r="I747" s="81"/>
      <c r="J747" s="74"/>
      <c r="K747" s="81"/>
      <c r="L747" s="74"/>
      <c r="M747" s="81"/>
      <c r="N747" s="74"/>
      <c r="O747" s="81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4.4" x14ac:dyDescent="0.3">
      <c r="A748" s="74"/>
      <c r="B748" s="74"/>
      <c r="C748" s="74"/>
      <c r="D748" s="74"/>
      <c r="E748" s="80"/>
      <c r="F748" s="74"/>
      <c r="G748" s="81"/>
      <c r="H748" s="74"/>
      <c r="I748" s="81"/>
      <c r="J748" s="74"/>
      <c r="K748" s="81"/>
      <c r="L748" s="74"/>
      <c r="M748" s="81"/>
      <c r="N748" s="74"/>
      <c r="O748" s="81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4.4" x14ac:dyDescent="0.3">
      <c r="A749" s="74"/>
      <c r="B749" s="74"/>
      <c r="C749" s="74"/>
      <c r="D749" s="74"/>
      <c r="E749" s="80"/>
      <c r="F749" s="74"/>
      <c r="G749" s="81"/>
      <c r="H749" s="74"/>
      <c r="I749" s="81"/>
      <c r="J749" s="74"/>
      <c r="K749" s="81"/>
      <c r="L749" s="74"/>
      <c r="M749" s="81"/>
      <c r="N749" s="74"/>
      <c r="O749" s="81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4.4" x14ac:dyDescent="0.3">
      <c r="A750" s="74"/>
      <c r="B750" s="74"/>
      <c r="C750" s="74"/>
      <c r="D750" s="74"/>
      <c r="E750" s="80"/>
      <c r="F750" s="74"/>
      <c r="G750" s="81"/>
      <c r="H750" s="74"/>
      <c r="I750" s="81"/>
      <c r="J750" s="74"/>
      <c r="K750" s="81"/>
      <c r="L750" s="74"/>
      <c r="M750" s="81"/>
      <c r="N750" s="74"/>
      <c r="O750" s="81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4.4" x14ac:dyDescent="0.3">
      <c r="A751" s="74"/>
      <c r="B751" s="74"/>
      <c r="C751" s="74"/>
      <c r="D751" s="74"/>
      <c r="E751" s="80"/>
      <c r="F751" s="74"/>
      <c r="G751" s="81"/>
      <c r="H751" s="74"/>
      <c r="I751" s="81"/>
      <c r="J751" s="74"/>
      <c r="K751" s="81"/>
      <c r="L751" s="74"/>
      <c r="M751" s="81"/>
      <c r="N751" s="74"/>
      <c r="O751" s="81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4.4" x14ac:dyDescent="0.3">
      <c r="A752" s="74"/>
      <c r="B752" s="74"/>
      <c r="C752" s="74"/>
      <c r="D752" s="74"/>
      <c r="E752" s="80"/>
      <c r="F752" s="74"/>
      <c r="G752" s="81"/>
      <c r="H752" s="74"/>
      <c r="I752" s="81"/>
      <c r="J752" s="74"/>
      <c r="K752" s="81"/>
      <c r="L752" s="74"/>
      <c r="M752" s="81"/>
      <c r="N752" s="74"/>
      <c r="O752" s="81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4.4" x14ac:dyDescent="0.3">
      <c r="A753" s="74"/>
      <c r="B753" s="74"/>
      <c r="C753" s="74"/>
      <c r="D753" s="74"/>
      <c r="E753" s="80"/>
      <c r="F753" s="74"/>
      <c r="G753" s="81"/>
      <c r="H753" s="74"/>
      <c r="I753" s="81"/>
      <c r="J753" s="74"/>
      <c r="K753" s="81"/>
      <c r="L753" s="74"/>
      <c r="M753" s="81"/>
      <c r="N753" s="74"/>
      <c r="O753" s="81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4.4" x14ac:dyDescent="0.3">
      <c r="A754" s="74"/>
      <c r="B754" s="74"/>
      <c r="C754" s="74"/>
      <c r="D754" s="74"/>
      <c r="E754" s="80"/>
      <c r="F754" s="74"/>
      <c r="G754" s="81"/>
      <c r="H754" s="74"/>
      <c r="I754" s="81"/>
      <c r="J754" s="74"/>
      <c r="K754" s="81"/>
      <c r="L754" s="74"/>
      <c r="M754" s="81"/>
      <c r="N754" s="74"/>
      <c r="O754" s="81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4.4" x14ac:dyDescent="0.3">
      <c r="A755" s="74"/>
      <c r="B755" s="74"/>
      <c r="C755" s="74"/>
      <c r="D755" s="74"/>
      <c r="E755" s="80"/>
      <c r="F755" s="74"/>
      <c r="G755" s="81"/>
      <c r="H755" s="74"/>
      <c r="I755" s="81"/>
      <c r="J755" s="74"/>
      <c r="K755" s="81"/>
      <c r="L755" s="74"/>
      <c r="M755" s="81"/>
      <c r="N755" s="74"/>
      <c r="O755" s="81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4.4" x14ac:dyDescent="0.3">
      <c r="A756" s="74"/>
      <c r="B756" s="74"/>
      <c r="C756" s="74"/>
      <c r="D756" s="74"/>
      <c r="E756" s="80"/>
      <c r="F756" s="74"/>
      <c r="G756" s="81"/>
      <c r="H756" s="74"/>
      <c r="I756" s="81"/>
      <c r="J756" s="74"/>
      <c r="K756" s="81"/>
      <c r="L756" s="74"/>
      <c r="M756" s="81"/>
      <c r="N756" s="74"/>
      <c r="O756" s="81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4.4" x14ac:dyDescent="0.3">
      <c r="A757" s="74"/>
      <c r="B757" s="74"/>
      <c r="C757" s="74"/>
      <c r="D757" s="74"/>
      <c r="E757" s="80"/>
      <c r="F757" s="74"/>
      <c r="G757" s="81"/>
      <c r="H757" s="74"/>
      <c r="I757" s="81"/>
      <c r="J757" s="74"/>
      <c r="K757" s="81"/>
      <c r="L757" s="74"/>
      <c r="M757" s="81"/>
      <c r="N757" s="74"/>
      <c r="O757" s="81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4.4" x14ac:dyDescent="0.3">
      <c r="A758" s="74"/>
      <c r="B758" s="74"/>
      <c r="C758" s="74"/>
      <c r="D758" s="74"/>
      <c r="E758" s="80"/>
      <c r="F758" s="74"/>
      <c r="G758" s="81"/>
      <c r="H758" s="74"/>
      <c r="I758" s="81"/>
      <c r="J758" s="74"/>
      <c r="K758" s="81"/>
      <c r="L758" s="74"/>
      <c r="M758" s="81"/>
      <c r="N758" s="74"/>
      <c r="O758" s="81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4.4" x14ac:dyDescent="0.3">
      <c r="A759" s="74"/>
      <c r="B759" s="74"/>
      <c r="C759" s="74"/>
      <c r="D759" s="74"/>
      <c r="E759" s="80"/>
      <c r="F759" s="74"/>
      <c r="G759" s="81"/>
      <c r="H759" s="74"/>
      <c r="I759" s="81"/>
      <c r="J759" s="74"/>
      <c r="K759" s="81"/>
      <c r="L759" s="74"/>
      <c r="M759" s="81"/>
      <c r="N759" s="74"/>
      <c r="O759" s="81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4.4" x14ac:dyDescent="0.3">
      <c r="A760" s="74"/>
      <c r="B760" s="74"/>
      <c r="C760" s="74"/>
      <c r="D760" s="74"/>
      <c r="E760" s="80"/>
      <c r="F760" s="74"/>
      <c r="G760" s="81"/>
      <c r="H760" s="74"/>
      <c r="I760" s="81"/>
      <c r="J760" s="74"/>
      <c r="K760" s="81"/>
      <c r="L760" s="74"/>
      <c r="M760" s="81"/>
      <c r="N760" s="74"/>
      <c r="O760" s="81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4.4" x14ac:dyDescent="0.3">
      <c r="A761" s="74"/>
      <c r="B761" s="74"/>
      <c r="C761" s="74"/>
      <c r="D761" s="74"/>
      <c r="E761" s="80"/>
      <c r="F761" s="74"/>
      <c r="G761" s="81"/>
      <c r="H761" s="74"/>
      <c r="I761" s="81"/>
      <c r="J761" s="74"/>
      <c r="K761" s="81"/>
      <c r="L761" s="74"/>
      <c r="M761" s="81"/>
      <c r="N761" s="74"/>
      <c r="O761" s="81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4.4" x14ac:dyDescent="0.3">
      <c r="A762" s="74"/>
      <c r="B762" s="74"/>
      <c r="C762" s="74"/>
      <c r="D762" s="74"/>
      <c r="E762" s="80"/>
      <c r="F762" s="74"/>
      <c r="G762" s="81"/>
      <c r="H762" s="74"/>
      <c r="I762" s="81"/>
      <c r="J762" s="74"/>
      <c r="K762" s="81"/>
      <c r="L762" s="74"/>
      <c r="M762" s="81"/>
      <c r="N762" s="74"/>
      <c r="O762" s="81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4.4" x14ac:dyDescent="0.3">
      <c r="A763" s="74"/>
      <c r="B763" s="74"/>
      <c r="C763" s="74"/>
      <c r="D763" s="74"/>
      <c r="E763" s="80"/>
      <c r="F763" s="74"/>
      <c r="G763" s="81"/>
      <c r="H763" s="74"/>
      <c r="I763" s="81"/>
      <c r="J763" s="74"/>
      <c r="K763" s="81"/>
      <c r="L763" s="74"/>
      <c r="M763" s="81"/>
      <c r="N763" s="74"/>
      <c r="O763" s="81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4.4" x14ac:dyDescent="0.3">
      <c r="A764" s="74"/>
      <c r="B764" s="74"/>
      <c r="C764" s="74"/>
      <c r="D764" s="74"/>
      <c r="E764" s="80"/>
      <c r="F764" s="74"/>
      <c r="G764" s="81"/>
      <c r="H764" s="74"/>
      <c r="I764" s="81"/>
      <c r="J764" s="74"/>
      <c r="K764" s="81"/>
      <c r="L764" s="74"/>
      <c r="M764" s="81"/>
      <c r="N764" s="74"/>
      <c r="O764" s="81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4.4" x14ac:dyDescent="0.3">
      <c r="A765" s="74"/>
      <c r="B765" s="74"/>
      <c r="C765" s="74"/>
      <c r="D765" s="74"/>
      <c r="E765" s="80"/>
      <c r="F765" s="74"/>
      <c r="G765" s="81"/>
      <c r="H765" s="74"/>
      <c r="I765" s="81"/>
      <c r="J765" s="74"/>
      <c r="K765" s="81"/>
      <c r="L765" s="74"/>
      <c r="M765" s="81"/>
      <c r="N765" s="74"/>
      <c r="O765" s="81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4.4" x14ac:dyDescent="0.3">
      <c r="A766" s="74"/>
      <c r="B766" s="74"/>
      <c r="C766" s="74"/>
      <c r="D766" s="74"/>
      <c r="E766" s="80"/>
      <c r="F766" s="74"/>
      <c r="G766" s="81"/>
      <c r="H766" s="74"/>
      <c r="I766" s="81"/>
      <c r="J766" s="74"/>
      <c r="K766" s="81"/>
      <c r="L766" s="74"/>
      <c r="M766" s="81"/>
      <c r="N766" s="74"/>
      <c r="O766" s="81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4.4" x14ac:dyDescent="0.3">
      <c r="A767" s="74"/>
      <c r="B767" s="74"/>
      <c r="C767" s="74"/>
      <c r="D767" s="74"/>
      <c r="E767" s="80"/>
      <c r="F767" s="74"/>
      <c r="G767" s="81"/>
      <c r="H767" s="74"/>
      <c r="I767" s="81"/>
      <c r="J767" s="74"/>
      <c r="K767" s="81"/>
      <c r="L767" s="74"/>
      <c r="M767" s="81"/>
      <c r="N767" s="74"/>
      <c r="O767" s="81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4.4" x14ac:dyDescent="0.3">
      <c r="A768" s="74"/>
      <c r="B768" s="74"/>
      <c r="C768" s="74"/>
      <c r="D768" s="74"/>
      <c r="E768" s="80"/>
      <c r="F768" s="74"/>
      <c r="G768" s="81"/>
      <c r="H768" s="74"/>
      <c r="I768" s="81"/>
      <c r="J768" s="74"/>
      <c r="K768" s="81"/>
      <c r="L768" s="74"/>
      <c r="M768" s="81"/>
      <c r="N768" s="74"/>
      <c r="O768" s="81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4.4" x14ac:dyDescent="0.3">
      <c r="A769" s="74"/>
      <c r="B769" s="74"/>
      <c r="C769" s="74"/>
      <c r="D769" s="74"/>
      <c r="E769" s="80"/>
      <c r="F769" s="74"/>
      <c r="G769" s="81"/>
      <c r="H769" s="74"/>
      <c r="I769" s="81"/>
      <c r="J769" s="74"/>
      <c r="K769" s="81"/>
      <c r="L769" s="74"/>
      <c r="M769" s="81"/>
      <c r="N769" s="74"/>
      <c r="O769" s="81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4.4" x14ac:dyDescent="0.3">
      <c r="A770" s="74"/>
      <c r="B770" s="74"/>
      <c r="C770" s="74"/>
      <c r="D770" s="74"/>
      <c r="E770" s="80"/>
      <c r="F770" s="74"/>
      <c r="G770" s="81"/>
      <c r="H770" s="74"/>
      <c r="I770" s="81"/>
      <c r="J770" s="74"/>
      <c r="K770" s="81"/>
      <c r="L770" s="74"/>
      <c r="M770" s="81"/>
      <c r="N770" s="74"/>
      <c r="O770" s="81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4.4" x14ac:dyDescent="0.3">
      <c r="A771" s="74"/>
      <c r="B771" s="74"/>
      <c r="C771" s="74"/>
      <c r="D771" s="74"/>
      <c r="E771" s="80"/>
      <c r="F771" s="74"/>
      <c r="G771" s="81"/>
      <c r="H771" s="74"/>
      <c r="I771" s="81"/>
      <c r="J771" s="74"/>
      <c r="K771" s="81"/>
      <c r="L771" s="74"/>
      <c r="M771" s="81"/>
      <c r="N771" s="74"/>
      <c r="O771" s="81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4.4" x14ac:dyDescent="0.3">
      <c r="A772" s="74"/>
      <c r="B772" s="74"/>
      <c r="C772" s="74"/>
      <c r="D772" s="74"/>
      <c r="E772" s="80"/>
      <c r="F772" s="74"/>
      <c r="G772" s="81"/>
      <c r="H772" s="74"/>
      <c r="I772" s="81"/>
      <c r="J772" s="74"/>
      <c r="K772" s="81"/>
      <c r="L772" s="74"/>
      <c r="M772" s="81"/>
      <c r="N772" s="74"/>
      <c r="O772" s="81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4.4" x14ac:dyDescent="0.3">
      <c r="A773" s="74"/>
      <c r="B773" s="74"/>
      <c r="C773" s="74"/>
      <c r="D773" s="74"/>
      <c r="E773" s="80"/>
      <c r="F773" s="74"/>
      <c r="G773" s="81"/>
      <c r="H773" s="74"/>
      <c r="I773" s="81"/>
      <c r="J773" s="74"/>
      <c r="K773" s="81"/>
      <c r="L773" s="74"/>
      <c r="M773" s="81"/>
      <c r="N773" s="74"/>
      <c r="O773" s="81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4.4" x14ac:dyDescent="0.3">
      <c r="A774" s="74"/>
      <c r="B774" s="74"/>
      <c r="C774" s="74"/>
      <c r="D774" s="74"/>
      <c r="E774" s="80"/>
      <c r="F774" s="74"/>
      <c r="G774" s="81"/>
      <c r="H774" s="74"/>
      <c r="I774" s="81"/>
      <c r="J774" s="74"/>
      <c r="K774" s="81"/>
      <c r="L774" s="74"/>
      <c r="M774" s="81"/>
      <c r="N774" s="74"/>
      <c r="O774" s="81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4.4" x14ac:dyDescent="0.3">
      <c r="A775" s="74"/>
      <c r="B775" s="74"/>
      <c r="C775" s="74"/>
      <c r="D775" s="74"/>
      <c r="E775" s="80"/>
      <c r="F775" s="74"/>
      <c r="G775" s="81"/>
      <c r="H775" s="74"/>
      <c r="I775" s="81"/>
      <c r="J775" s="74"/>
      <c r="K775" s="81"/>
      <c r="L775" s="74"/>
      <c r="M775" s="81"/>
      <c r="N775" s="74"/>
      <c r="O775" s="81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4.4" x14ac:dyDescent="0.3">
      <c r="A776" s="74"/>
      <c r="B776" s="74"/>
      <c r="C776" s="74"/>
      <c r="D776" s="74"/>
      <c r="E776" s="80"/>
      <c r="F776" s="74"/>
      <c r="G776" s="81"/>
      <c r="H776" s="74"/>
      <c r="I776" s="81"/>
      <c r="J776" s="74"/>
      <c r="K776" s="81"/>
      <c r="L776" s="74"/>
      <c r="M776" s="81"/>
      <c r="N776" s="74"/>
      <c r="O776" s="81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4.4" x14ac:dyDescent="0.3">
      <c r="A777" s="74"/>
      <c r="B777" s="74"/>
      <c r="C777" s="74"/>
      <c r="D777" s="74"/>
      <c r="E777" s="80"/>
      <c r="F777" s="74"/>
      <c r="G777" s="81"/>
      <c r="H777" s="74"/>
      <c r="I777" s="81"/>
      <c r="J777" s="74"/>
      <c r="K777" s="81"/>
      <c r="L777" s="74"/>
      <c r="M777" s="81"/>
      <c r="N777" s="74"/>
      <c r="O777" s="81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4.4" x14ac:dyDescent="0.3">
      <c r="A778" s="74"/>
      <c r="B778" s="74"/>
      <c r="C778" s="74"/>
      <c r="D778" s="74"/>
      <c r="E778" s="80"/>
      <c r="F778" s="74"/>
      <c r="G778" s="81"/>
      <c r="H778" s="74"/>
      <c r="I778" s="81"/>
      <c r="J778" s="74"/>
      <c r="K778" s="81"/>
      <c r="L778" s="74"/>
      <c r="M778" s="81"/>
      <c r="N778" s="74"/>
      <c r="O778" s="81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4.4" x14ac:dyDescent="0.3">
      <c r="A779" s="74"/>
      <c r="B779" s="74"/>
      <c r="C779" s="74"/>
      <c r="D779" s="74"/>
      <c r="E779" s="80"/>
      <c r="F779" s="74"/>
      <c r="G779" s="81"/>
      <c r="H779" s="74"/>
      <c r="I779" s="81"/>
      <c r="J779" s="74"/>
      <c r="K779" s="81"/>
      <c r="L779" s="74"/>
      <c r="M779" s="81"/>
      <c r="N779" s="74"/>
      <c r="O779" s="81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4.4" x14ac:dyDescent="0.3">
      <c r="A780" s="74"/>
      <c r="B780" s="74"/>
      <c r="C780" s="74"/>
      <c r="D780" s="74"/>
      <c r="E780" s="80"/>
      <c r="F780" s="74"/>
      <c r="G780" s="81"/>
      <c r="H780" s="74"/>
      <c r="I780" s="81"/>
      <c r="J780" s="74"/>
      <c r="K780" s="81"/>
      <c r="L780" s="74"/>
      <c r="M780" s="81"/>
      <c r="N780" s="74"/>
      <c r="O780" s="81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4.4" x14ac:dyDescent="0.3">
      <c r="A781" s="74"/>
      <c r="B781" s="74"/>
      <c r="C781" s="74"/>
      <c r="D781" s="74"/>
      <c r="E781" s="80"/>
      <c r="F781" s="74"/>
      <c r="G781" s="81"/>
      <c r="H781" s="74"/>
      <c r="I781" s="81"/>
      <c r="J781" s="74"/>
      <c r="K781" s="81"/>
      <c r="L781" s="74"/>
      <c r="M781" s="81"/>
      <c r="N781" s="74"/>
      <c r="O781" s="81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4.4" x14ac:dyDescent="0.3">
      <c r="A782" s="74"/>
      <c r="B782" s="74"/>
      <c r="C782" s="74"/>
      <c r="D782" s="74"/>
      <c r="E782" s="80"/>
      <c r="F782" s="74"/>
      <c r="G782" s="81"/>
      <c r="H782" s="74"/>
      <c r="I782" s="81"/>
      <c r="J782" s="74"/>
      <c r="K782" s="81"/>
      <c r="L782" s="74"/>
      <c r="M782" s="81"/>
      <c r="N782" s="74"/>
      <c r="O782" s="81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4.4" x14ac:dyDescent="0.3">
      <c r="A783" s="74"/>
      <c r="B783" s="74"/>
      <c r="C783" s="74"/>
      <c r="D783" s="74"/>
      <c r="E783" s="80"/>
      <c r="F783" s="74"/>
      <c r="G783" s="81"/>
      <c r="H783" s="74"/>
      <c r="I783" s="81"/>
      <c r="J783" s="74"/>
      <c r="K783" s="81"/>
      <c r="L783" s="74"/>
      <c r="M783" s="81"/>
      <c r="N783" s="74"/>
      <c r="O783" s="81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4.4" x14ac:dyDescent="0.3">
      <c r="A784" s="74"/>
      <c r="B784" s="74"/>
      <c r="C784" s="74"/>
      <c r="D784" s="74"/>
      <c r="E784" s="80"/>
      <c r="F784" s="74"/>
      <c r="G784" s="81"/>
      <c r="H784" s="74"/>
      <c r="I784" s="81"/>
      <c r="J784" s="74"/>
      <c r="K784" s="81"/>
      <c r="L784" s="74"/>
      <c r="M784" s="81"/>
      <c r="N784" s="74"/>
      <c r="O784" s="81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4.4" x14ac:dyDescent="0.3">
      <c r="A785" s="74"/>
      <c r="B785" s="74"/>
      <c r="C785" s="74"/>
      <c r="D785" s="74"/>
      <c r="E785" s="80"/>
      <c r="F785" s="74"/>
      <c r="G785" s="81"/>
      <c r="H785" s="74"/>
      <c r="I785" s="81"/>
      <c r="J785" s="74"/>
      <c r="K785" s="81"/>
      <c r="L785" s="74"/>
      <c r="M785" s="81"/>
      <c r="N785" s="74"/>
      <c r="O785" s="81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4.4" x14ac:dyDescent="0.3">
      <c r="A786" s="74"/>
      <c r="B786" s="74"/>
      <c r="C786" s="74"/>
      <c r="D786" s="74"/>
      <c r="E786" s="80"/>
      <c r="F786" s="74"/>
      <c r="G786" s="81"/>
      <c r="H786" s="74"/>
      <c r="I786" s="81"/>
      <c r="J786" s="74"/>
      <c r="K786" s="81"/>
      <c r="L786" s="74"/>
      <c r="M786" s="81"/>
      <c r="N786" s="74"/>
      <c r="O786" s="81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4.4" x14ac:dyDescent="0.3">
      <c r="A787" s="74"/>
      <c r="B787" s="74"/>
      <c r="C787" s="74"/>
      <c r="D787" s="74"/>
      <c r="E787" s="80"/>
      <c r="F787" s="74"/>
      <c r="G787" s="81"/>
      <c r="H787" s="74"/>
      <c r="I787" s="81"/>
      <c r="J787" s="74"/>
      <c r="K787" s="81"/>
      <c r="L787" s="74"/>
      <c r="M787" s="81"/>
      <c r="N787" s="74"/>
      <c r="O787" s="81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4.4" x14ac:dyDescent="0.3">
      <c r="A788" s="74"/>
      <c r="B788" s="74"/>
      <c r="C788" s="74"/>
      <c r="D788" s="74"/>
      <c r="E788" s="80"/>
      <c r="F788" s="74"/>
      <c r="G788" s="81"/>
      <c r="H788" s="74"/>
      <c r="I788" s="81"/>
      <c r="J788" s="74"/>
      <c r="K788" s="81"/>
      <c r="L788" s="74"/>
      <c r="M788" s="81"/>
      <c r="N788" s="74"/>
      <c r="O788" s="81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4.4" x14ac:dyDescent="0.3">
      <c r="A789" s="74"/>
      <c r="B789" s="74"/>
      <c r="C789" s="74"/>
      <c r="D789" s="74"/>
      <c r="E789" s="80"/>
      <c r="F789" s="74"/>
      <c r="G789" s="81"/>
      <c r="H789" s="74"/>
      <c r="I789" s="81"/>
      <c r="J789" s="74"/>
      <c r="K789" s="81"/>
      <c r="L789" s="74"/>
      <c r="M789" s="81"/>
      <c r="N789" s="74"/>
      <c r="O789" s="81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4.4" x14ac:dyDescent="0.3">
      <c r="A790" s="74"/>
      <c r="B790" s="74"/>
      <c r="C790" s="74"/>
      <c r="D790" s="74"/>
      <c r="E790" s="80"/>
      <c r="F790" s="74"/>
      <c r="G790" s="81"/>
      <c r="H790" s="74"/>
      <c r="I790" s="81"/>
      <c r="J790" s="74"/>
      <c r="K790" s="81"/>
      <c r="L790" s="74"/>
      <c r="M790" s="81"/>
      <c r="N790" s="74"/>
      <c r="O790" s="81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4.4" x14ac:dyDescent="0.3">
      <c r="A791" s="74"/>
      <c r="B791" s="74"/>
      <c r="C791" s="74"/>
      <c r="D791" s="74"/>
      <c r="E791" s="80"/>
      <c r="F791" s="74"/>
      <c r="G791" s="81"/>
      <c r="H791" s="74"/>
      <c r="I791" s="81"/>
      <c r="J791" s="74"/>
      <c r="K791" s="81"/>
      <c r="L791" s="74"/>
      <c r="M791" s="81"/>
      <c r="N791" s="74"/>
      <c r="O791" s="81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4.4" x14ac:dyDescent="0.3">
      <c r="A792" s="74"/>
      <c r="B792" s="74"/>
      <c r="C792" s="74"/>
      <c r="D792" s="74"/>
      <c r="E792" s="80"/>
      <c r="F792" s="74"/>
      <c r="G792" s="81"/>
      <c r="H792" s="74"/>
      <c r="I792" s="81"/>
      <c r="J792" s="74"/>
      <c r="K792" s="81"/>
      <c r="L792" s="74"/>
      <c r="M792" s="81"/>
      <c r="N792" s="74"/>
      <c r="O792" s="81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4.4" x14ac:dyDescent="0.3">
      <c r="A793" s="74"/>
      <c r="B793" s="74"/>
      <c r="C793" s="74"/>
      <c r="D793" s="74"/>
      <c r="E793" s="80"/>
      <c r="F793" s="74"/>
      <c r="G793" s="81"/>
      <c r="H793" s="74"/>
      <c r="I793" s="81"/>
      <c r="J793" s="74"/>
      <c r="K793" s="81"/>
      <c r="L793" s="74"/>
      <c r="M793" s="81"/>
      <c r="N793" s="74"/>
      <c r="O793" s="81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4.4" x14ac:dyDescent="0.3">
      <c r="A794" s="74"/>
      <c r="B794" s="74"/>
      <c r="C794" s="74"/>
      <c r="D794" s="74"/>
      <c r="E794" s="80"/>
      <c r="F794" s="74"/>
      <c r="G794" s="81"/>
      <c r="H794" s="74"/>
      <c r="I794" s="81"/>
      <c r="J794" s="74"/>
      <c r="K794" s="81"/>
      <c r="L794" s="74"/>
      <c r="M794" s="81"/>
      <c r="N794" s="74"/>
      <c r="O794" s="81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4.4" x14ac:dyDescent="0.3">
      <c r="A795" s="74"/>
      <c r="B795" s="74"/>
      <c r="C795" s="74"/>
      <c r="D795" s="74"/>
      <c r="E795" s="80"/>
      <c r="F795" s="74"/>
      <c r="G795" s="81"/>
      <c r="H795" s="74"/>
      <c r="I795" s="81"/>
      <c r="J795" s="74"/>
      <c r="K795" s="81"/>
      <c r="L795" s="74"/>
      <c r="M795" s="81"/>
      <c r="N795" s="74"/>
      <c r="O795" s="81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4.4" x14ac:dyDescent="0.3">
      <c r="A796" s="74"/>
      <c r="B796" s="74"/>
      <c r="C796" s="74"/>
      <c r="D796" s="74"/>
      <c r="E796" s="80"/>
      <c r="F796" s="74"/>
      <c r="G796" s="81"/>
      <c r="H796" s="74"/>
      <c r="I796" s="81"/>
      <c r="J796" s="74"/>
      <c r="K796" s="81"/>
      <c r="L796" s="74"/>
      <c r="M796" s="81"/>
      <c r="N796" s="74"/>
      <c r="O796" s="81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4.4" x14ac:dyDescent="0.3">
      <c r="A797" s="74"/>
      <c r="B797" s="74"/>
      <c r="C797" s="74"/>
      <c r="D797" s="74"/>
      <c r="E797" s="80"/>
      <c r="F797" s="74"/>
      <c r="G797" s="81"/>
      <c r="H797" s="74"/>
      <c r="I797" s="81"/>
      <c r="J797" s="74"/>
      <c r="K797" s="81"/>
      <c r="L797" s="74"/>
      <c r="M797" s="81"/>
      <c r="N797" s="74"/>
      <c r="O797" s="81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4.4" x14ac:dyDescent="0.3">
      <c r="A798" s="74"/>
      <c r="B798" s="74"/>
      <c r="C798" s="74"/>
      <c r="D798" s="74"/>
      <c r="E798" s="80"/>
      <c r="F798" s="74"/>
      <c r="G798" s="81"/>
      <c r="H798" s="74"/>
      <c r="I798" s="81"/>
      <c r="J798" s="74"/>
      <c r="K798" s="81"/>
      <c r="L798" s="74"/>
      <c r="M798" s="81"/>
      <c r="N798" s="74"/>
      <c r="O798" s="81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4.4" x14ac:dyDescent="0.3">
      <c r="A799" s="74"/>
      <c r="B799" s="74"/>
      <c r="C799" s="74"/>
      <c r="D799" s="74"/>
      <c r="E799" s="80"/>
      <c r="F799" s="74"/>
      <c r="G799" s="81"/>
      <c r="H799" s="74"/>
      <c r="I799" s="81"/>
      <c r="J799" s="74"/>
      <c r="K799" s="81"/>
      <c r="L799" s="74"/>
      <c r="M799" s="81"/>
      <c r="N799" s="74"/>
      <c r="O799" s="81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4.4" x14ac:dyDescent="0.3">
      <c r="A800" s="74"/>
      <c r="B800" s="74"/>
      <c r="C800" s="74"/>
      <c r="D800" s="74"/>
      <c r="E800" s="80"/>
      <c r="F800" s="74"/>
      <c r="G800" s="81"/>
      <c r="H800" s="74"/>
      <c r="I800" s="81"/>
      <c r="J800" s="74"/>
      <c r="K800" s="81"/>
      <c r="L800" s="74"/>
      <c r="M800" s="81"/>
      <c r="N800" s="74"/>
      <c r="O800" s="81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4.4" x14ac:dyDescent="0.3">
      <c r="A801" s="74"/>
      <c r="B801" s="74"/>
      <c r="C801" s="74"/>
      <c r="D801" s="74"/>
      <c r="E801" s="80"/>
      <c r="F801" s="74"/>
      <c r="G801" s="81"/>
      <c r="H801" s="74"/>
      <c r="I801" s="81"/>
      <c r="J801" s="74"/>
      <c r="K801" s="81"/>
      <c r="L801" s="74"/>
      <c r="M801" s="81"/>
      <c r="N801" s="74"/>
      <c r="O801" s="81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4.4" x14ac:dyDescent="0.3">
      <c r="A802" s="74"/>
      <c r="B802" s="74"/>
      <c r="C802" s="74"/>
      <c r="D802" s="74"/>
      <c r="E802" s="80"/>
      <c r="F802" s="74"/>
      <c r="G802" s="81"/>
      <c r="H802" s="74"/>
      <c r="I802" s="81"/>
      <c r="J802" s="74"/>
      <c r="K802" s="81"/>
      <c r="L802" s="74"/>
      <c r="M802" s="81"/>
      <c r="N802" s="74"/>
      <c r="O802" s="81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4.4" x14ac:dyDescent="0.3">
      <c r="A803" s="74"/>
      <c r="B803" s="74"/>
      <c r="C803" s="74"/>
      <c r="D803" s="74"/>
      <c r="E803" s="80"/>
      <c r="F803" s="74"/>
      <c r="G803" s="81"/>
      <c r="H803" s="74"/>
      <c r="I803" s="81"/>
      <c r="J803" s="74"/>
      <c r="K803" s="81"/>
      <c r="L803" s="74"/>
      <c r="M803" s="81"/>
      <c r="N803" s="74"/>
      <c r="O803" s="81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4.4" x14ac:dyDescent="0.3">
      <c r="A804" s="74"/>
      <c r="B804" s="74"/>
      <c r="C804" s="74"/>
      <c r="D804" s="74"/>
      <c r="E804" s="80"/>
      <c r="F804" s="74"/>
      <c r="G804" s="81"/>
      <c r="H804" s="74"/>
      <c r="I804" s="81"/>
      <c r="J804" s="74"/>
      <c r="K804" s="81"/>
      <c r="L804" s="74"/>
      <c r="M804" s="81"/>
      <c r="N804" s="74"/>
      <c r="O804" s="81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4.4" x14ac:dyDescent="0.3">
      <c r="A805" s="74"/>
      <c r="B805" s="74"/>
      <c r="C805" s="74"/>
      <c r="D805" s="74"/>
      <c r="E805" s="80"/>
      <c r="F805" s="74"/>
      <c r="G805" s="81"/>
      <c r="H805" s="74"/>
      <c r="I805" s="81"/>
      <c r="J805" s="74"/>
      <c r="K805" s="81"/>
      <c r="L805" s="74"/>
      <c r="M805" s="81"/>
      <c r="N805" s="74"/>
      <c r="O805" s="81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4.4" x14ac:dyDescent="0.3">
      <c r="A806" s="74"/>
      <c r="B806" s="74"/>
      <c r="C806" s="74"/>
      <c r="D806" s="74"/>
      <c r="E806" s="80"/>
      <c r="F806" s="74"/>
      <c r="G806" s="81"/>
      <c r="H806" s="74"/>
      <c r="I806" s="81"/>
      <c r="J806" s="74"/>
      <c r="K806" s="81"/>
      <c r="L806" s="74"/>
      <c r="M806" s="81"/>
      <c r="N806" s="74"/>
      <c r="O806" s="81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4.4" x14ac:dyDescent="0.3">
      <c r="A807" s="74"/>
      <c r="B807" s="74"/>
      <c r="C807" s="74"/>
      <c r="D807" s="74"/>
      <c r="E807" s="80"/>
      <c r="F807" s="74"/>
      <c r="G807" s="81"/>
      <c r="H807" s="74"/>
      <c r="I807" s="81"/>
      <c r="J807" s="74"/>
      <c r="K807" s="81"/>
      <c r="L807" s="74"/>
      <c r="M807" s="81"/>
      <c r="N807" s="74"/>
      <c r="O807" s="81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4.4" x14ac:dyDescent="0.3">
      <c r="A808" s="74"/>
      <c r="B808" s="74"/>
      <c r="C808" s="74"/>
      <c r="D808" s="74"/>
      <c r="E808" s="80"/>
      <c r="F808" s="74"/>
      <c r="G808" s="81"/>
      <c r="H808" s="74"/>
      <c r="I808" s="81"/>
      <c r="J808" s="74"/>
      <c r="K808" s="81"/>
      <c r="L808" s="74"/>
      <c r="M808" s="81"/>
      <c r="N808" s="74"/>
      <c r="O808" s="81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4.4" x14ac:dyDescent="0.3">
      <c r="A809" s="74"/>
      <c r="B809" s="74"/>
      <c r="C809" s="74"/>
      <c r="D809" s="74"/>
      <c r="E809" s="80"/>
      <c r="F809" s="74"/>
      <c r="G809" s="81"/>
      <c r="H809" s="74"/>
      <c r="I809" s="81"/>
      <c r="J809" s="74"/>
      <c r="K809" s="81"/>
      <c r="L809" s="74"/>
      <c r="M809" s="81"/>
      <c r="N809" s="74"/>
      <c r="O809" s="81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4.4" x14ac:dyDescent="0.3">
      <c r="A810" s="74"/>
      <c r="B810" s="74"/>
      <c r="C810" s="74"/>
      <c r="D810" s="74"/>
      <c r="E810" s="80"/>
      <c r="F810" s="74"/>
      <c r="G810" s="81"/>
      <c r="H810" s="74"/>
      <c r="I810" s="81"/>
      <c r="J810" s="74"/>
      <c r="K810" s="81"/>
      <c r="L810" s="74"/>
      <c r="M810" s="81"/>
      <c r="N810" s="74"/>
      <c r="O810" s="81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4.4" x14ac:dyDescent="0.3">
      <c r="A811" s="74"/>
      <c r="B811" s="74"/>
      <c r="C811" s="74"/>
      <c r="D811" s="74"/>
      <c r="E811" s="80"/>
      <c r="F811" s="74"/>
      <c r="G811" s="81"/>
      <c r="H811" s="74"/>
      <c r="I811" s="81"/>
      <c r="J811" s="74"/>
      <c r="K811" s="81"/>
      <c r="L811" s="74"/>
      <c r="M811" s="81"/>
      <c r="N811" s="74"/>
      <c r="O811" s="81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4.4" x14ac:dyDescent="0.3">
      <c r="A812" s="74"/>
      <c r="B812" s="74"/>
      <c r="C812" s="74"/>
      <c r="D812" s="74"/>
      <c r="E812" s="80"/>
      <c r="F812" s="74"/>
      <c r="G812" s="81"/>
      <c r="H812" s="74"/>
      <c r="I812" s="81"/>
      <c r="J812" s="74"/>
      <c r="K812" s="81"/>
      <c r="L812" s="74"/>
      <c r="M812" s="81"/>
      <c r="N812" s="74"/>
      <c r="O812" s="81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4.4" x14ac:dyDescent="0.3">
      <c r="A813" s="74"/>
      <c r="B813" s="74"/>
      <c r="C813" s="74"/>
      <c r="D813" s="74"/>
      <c r="E813" s="80"/>
      <c r="F813" s="74"/>
      <c r="G813" s="81"/>
      <c r="H813" s="74"/>
      <c r="I813" s="81"/>
      <c r="J813" s="74"/>
      <c r="K813" s="81"/>
      <c r="L813" s="74"/>
      <c r="M813" s="81"/>
      <c r="N813" s="74"/>
      <c r="O813" s="81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4.4" x14ac:dyDescent="0.3">
      <c r="A814" s="74"/>
      <c r="B814" s="74"/>
      <c r="C814" s="74"/>
      <c r="D814" s="74"/>
      <c r="E814" s="80"/>
      <c r="F814" s="74"/>
      <c r="G814" s="81"/>
      <c r="H814" s="74"/>
      <c r="I814" s="81"/>
      <c r="J814" s="74"/>
      <c r="K814" s="81"/>
      <c r="L814" s="74"/>
      <c r="M814" s="81"/>
      <c r="N814" s="74"/>
      <c r="O814" s="81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4.4" x14ac:dyDescent="0.3">
      <c r="A815" s="74"/>
      <c r="B815" s="74"/>
      <c r="C815" s="74"/>
      <c r="D815" s="74"/>
      <c r="E815" s="80"/>
      <c r="F815" s="74"/>
      <c r="G815" s="81"/>
      <c r="H815" s="74"/>
      <c r="I815" s="81"/>
      <c r="J815" s="74"/>
      <c r="K815" s="81"/>
      <c r="L815" s="74"/>
      <c r="M815" s="81"/>
      <c r="N815" s="74"/>
      <c r="O815" s="81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4.4" x14ac:dyDescent="0.3">
      <c r="A816" s="74"/>
      <c r="B816" s="74"/>
      <c r="C816" s="74"/>
      <c r="D816" s="74"/>
      <c r="E816" s="80"/>
      <c r="F816" s="74"/>
      <c r="G816" s="81"/>
      <c r="H816" s="74"/>
      <c r="I816" s="81"/>
      <c r="J816" s="74"/>
      <c r="K816" s="81"/>
      <c r="L816" s="74"/>
      <c r="M816" s="81"/>
      <c r="N816" s="74"/>
      <c r="O816" s="81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4.4" x14ac:dyDescent="0.3">
      <c r="A817" s="74"/>
      <c r="B817" s="74"/>
      <c r="C817" s="74"/>
      <c r="D817" s="74"/>
      <c r="E817" s="80"/>
      <c r="F817" s="74"/>
      <c r="G817" s="81"/>
      <c r="H817" s="74"/>
      <c r="I817" s="81"/>
      <c r="J817" s="74"/>
      <c r="K817" s="81"/>
      <c r="L817" s="74"/>
      <c r="M817" s="81"/>
      <c r="N817" s="74"/>
      <c r="O817" s="81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4.4" x14ac:dyDescent="0.3">
      <c r="A818" s="74"/>
      <c r="B818" s="74"/>
      <c r="C818" s="74"/>
      <c r="D818" s="74"/>
      <c r="E818" s="80"/>
      <c r="F818" s="74"/>
      <c r="G818" s="81"/>
      <c r="H818" s="74"/>
      <c r="I818" s="81"/>
      <c r="J818" s="74"/>
      <c r="K818" s="81"/>
      <c r="L818" s="74"/>
      <c r="M818" s="81"/>
      <c r="N818" s="74"/>
      <c r="O818" s="81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4.4" x14ac:dyDescent="0.3">
      <c r="A819" s="74"/>
      <c r="B819" s="74"/>
      <c r="C819" s="74"/>
      <c r="D819" s="74"/>
      <c r="E819" s="80"/>
      <c r="F819" s="74"/>
      <c r="G819" s="81"/>
      <c r="H819" s="74"/>
      <c r="I819" s="81"/>
      <c r="J819" s="74"/>
      <c r="K819" s="81"/>
      <c r="L819" s="74"/>
      <c r="M819" s="81"/>
      <c r="N819" s="74"/>
      <c r="O819" s="81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4.4" x14ac:dyDescent="0.3">
      <c r="A820" s="74"/>
      <c r="B820" s="74"/>
      <c r="C820" s="74"/>
      <c r="D820" s="74"/>
      <c r="E820" s="80"/>
      <c r="F820" s="74"/>
      <c r="G820" s="81"/>
      <c r="H820" s="74"/>
      <c r="I820" s="81"/>
      <c r="J820" s="74"/>
      <c r="K820" s="81"/>
      <c r="L820" s="74"/>
      <c r="M820" s="81"/>
      <c r="N820" s="74"/>
      <c r="O820" s="81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4.4" x14ac:dyDescent="0.3">
      <c r="A821" s="74"/>
      <c r="B821" s="74"/>
      <c r="C821" s="74"/>
      <c r="D821" s="74"/>
      <c r="E821" s="80"/>
      <c r="F821" s="74"/>
      <c r="G821" s="81"/>
      <c r="H821" s="74"/>
      <c r="I821" s="81"/>
      <c r="J821" s="74"/>
      <c r="K821" s="81"/>
      <c r="L821" s="74"/>
      <c r="M821" s="81"/>
      <c r="N821" s="74"/>
      <c r="O821" s="81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4.4" x14ac:dyDescent="0.3">
      <c r="A822" s="74"/>
      <c r="B822" s="74"/>
      <c r="C822" s="74"/>
      <c r="D822" s="74"/>
      <c r="E822" s="80"/>
      <c r="F822" s="74"/>
      <c r="G822" s="81"/>
      <c r="H822" s="74"/>
      <c r="I822" s="81"/>
      <c r="J822" s="74"/>
      <c r="K822" s="81"/>
      <c r="L822" s="74"/>
      <c r="M822" s="81"/>
      <c r="N822" s="74"/>
      <c r="O822" s="81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4.4" x14ac:dyDescent="0.3">
      <c r="A823" s="74"/>
      <c r="B823" s="74"/>
      <c r="C823" s="74"/>
      <c r="D823" s="74"/>
      <c r="E823" s="80"/>
      <c r="F823" s="74"/>
      <c r="G823" s="81"/>
      <c r="H823" s="74"/>
      <c r="I823" s="81"/>
      <c r="J823" s="74"/>
      <c r="K823" s="81"/>
      <c r="L823" s="74"/>
      <c r="M823" s="81"/>
      <c r="N823" s="74"/>
      <c r="O823" s="81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4.4" x14ac:dyDescent="0.3">
      <c r="A824" s="74"/>
      <c r="B824" s="74"/>
      <c r="C824" s="74"/>
      <c r="D824" s="74"/>
      <c r="E824" s="80"/>
      <c r="F824" s="74"/>
      <c r="G824" s="81"/>
      <c r="H824" s="74"/>
      <c r="I824" s="81"/>
      <c r="J824" s="74"/>
      <c r="K824" s="81"/>
      <c r="L824" s="74"/>
      <c r="M824" s="81"/>
      <c r="N824" s="74"/>
      <c r="O824" s="81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4.4" x14ac:dyDescent="0.3">
      <c r="A825" s="74"/>
      <c r="B825" s="74"/>
      <c r="C825" s="74"/>
      <c r="D825" s="74"/>
      <c r="E825" s="80"/>
      <c r="F825" s="74"/>
      <c r="G825" s="81"/>
      <c r="H825" s="74"/>
      <c r="I825" s="81"/>
      <c r="J825" s="74"/>
      <c r="K825" s="81"/>
      <c r="L825" s="74"/>
      <c r="M825" s="81"/>
      <c r="N825" s="74"/>
      <c r="O825" s="81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4.4" x14ac:dyDescent="0.3">
      <c r="A826" s="74"/>
      <c r="B826" s="74"/>
      <c r="C826" s="74"/>
      <c r="D826" s="74"/>
      <c r="E826" s="80"/>
      <c r="F826" s="74"/>
      <c r="G826" s="81"/>
      <c r="H826" s="74"/>
      <c r="I826" s="81"/>
      <c r="J826" s="74"/>
      <c r="K826" s="81"/>
      <c r="L826" s="74"/>
      <c r="M826" s="81"/>
      <c r="N826" s="74"/>
      <c r="O826" s="81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4.4" x14ac:dyDescent="0.3">
      <c r="A827" s="74"/>
      <c r="B827" s="74"/>
      <c r="C827" s="74"/>
      <c r="D827" s="74"/>
      <c r="E827" s="80"/>
      <c r="F827" s="74"/>
      <c r="G827" s="81"/>
      <c r="H827" s="74"/>
      <c r="I827" s="81"/>
      <c r="J827" s="74"/>
      <c r="K827" s="81"/>
      <c r="L827" s="74"/>
      <c r="M827" s="81"/>
      <c r="N827" s="74"/>
      <c r="O827" s="81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4.4" x14ac:dyDescent="0.3">
      <c r="A828" s="74"/>
      <c r="B828" s="74"/>
      <c r="C828" s="74"/>
      <c r="D828" s="74"/>
      <c r="E828" s="80"/>
      <c r="F828" s="74"/>
      <c r="G828" s="81"/>
      <c r="H828" s="74"/>
      <c r="I828" s="81"/>
      <c r="J828" s="74"/>
      <c r="K828" s="81"/>
      <c r="L828" s="74"/>
      <c r="M828" s="81"/>
      <c r="N828" s="74"/>
      <c r="O828" s="81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4.4" x14ac:dyDescent="0.3">
      <c r="A829" s="74"/>
      <c r="B829" s="74"/>
      <c r="C829" s="74"/>
      <c r="D829" s="74"/>
      <c r="E829" s="80"/>
      <c r="F829" s="74"/>
      <c r="G829" s="81"/>
      <c r="H829" s="74"/>
      <c r="I829" s="81"/>
      <c r="J829" s="74"/>
      <c r="K829" s="81"/>
      <c r="L829" s="74"/>
      <c r="M829" s="81"/>
      <c r="N829" s="74"/>
      <c r="O829" s="81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4.4" x14ac:dyDescent="0.3">
      <c r="A830" s="74"/>
      <c r="B830" s="74"/>
      <c r="C830" s="74"/>
      <c r="D830" s="74"/>
      <c r="E830" s="80"/>
      <c r="F830" s="74"/>
      <c r="G830" s="81"/>
      <c r="H830" s="74"/>
      <c r="I830" s="81"/>
      <c r="J830" s="74"/>
      <c r="K830" s="81"/>
      <c r="L830" s="74"/>
      <c r="M830" s="81"/>
      <c r="N830" s="74"/>
      <c r="O830" s="81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4.4" x14ac:dyDescent="0.3">
      <c r="A831" s="74"/>
      <c r="B831" s="74"/>
      <c r="C831" s="74"/>
      <c r="D831" s="74"/>
      <c r="E831" s="80"/>
      <c r="F831" s="74"/>
      <c r="G831" s="81"/>
      <c r="H831" s="74"/>
      <c r="I831" s="81"/>
      <c r="J831" s="74"/>
      <c r="K831" s="81"/>
      <c r="L831" s="74"/>
      <c r="M831" s="81"/>
      <c r="N831" s="74"/>
      <c r="O831" s="81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4.4" x14ac:dyDescent="0.3">
      <c r="A832" s="74"/>
      <c r="B832" s="74"/>
      <c r="C832" s="74"/>
      <c r="D832" s="74"/>
      <c r="E832" s="80"/>
      <c r="F832" s="74"/>
      <c r="G832" s="81"/>
      <c r="H832" s="74"/>
      <c r="I832" s="81"/>
      <c r="J832" s="74"/>
      <c r="K832" s="81"/>
      <c r="L832" s="74"/>
      <c r="M832" s="81"/>
      <c r="N832" s="74"/>
      <c r="O832" s="81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4.4" x14ac:dyDescent="0.3">
      <c r="A833" s="74"/>
      <c r="B833" s="74"/>
      <c r="C833" s="74"/>
      <c r="D833" s="74"/>
      <c r="E833" s="80"/>
      <c r="F833" s="74"/>
      <c r="G833" s="81"/>
      <c r="H833" s="74"/>
      <c r="I833" s="81"/>
      <c r="J833" s="74"/>
      <c r="K833" s="81"/>
      <c r="L833" s="74"/>
      <c r="M833" s="81"/>
      <c r="N833" s="74"/>
      <c r="O833" s="81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4.4" x14ac:dyDescent="0.3">
      <c r="A834" s="74"/>
      <c r="B834" s="74"/>
      <c r="C834" s="74"/>
      <c r="D834" s="74"/>
      <c r="E834" s="80"/>
      <c r="F834" s="74"/>
      <c r="G834" s="81"/>
      <c r="H834" s="74"/>
      <c r="I834" s="81"/>
      <c r="J834" s="74"/>
      <c r="K834" s="81"/>
      <c r="L834" s="74"/>
      <c r="M834" s="81"/>
      <c r="N834" s="74"/>
      <c r="O834" s="81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4.4" x14ac:dyDescent="0.3">
      <c r="A835" s="74"/>
      <c r="B835" s="74"/>
      <c r="C835" s="74"/>
      <c r="D835" s="74"/>
      <c r="E835" s="80"/>
      <c r="F835" s="74"/>
      <c r="G835" s="81"/>
      <c r="H835" s="74"/>
      <c r="I835" s="81"/>
      <c r="J835" s="74"/>
      <c r="K835" s="81"/>
      <c r="L835" s="74"/>
      <c r="M835" s="81"/>
      <c r="N835" s="74"/>
      <c r="O835" s="81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4.4" x14ac:dyDescent="0.3">
      <c r="A836" s="74"/>
      <c r="B836" s="74"/>
      <c r="C836" s="74"/>
      <c r="D836" s="74"/>
      <c r="E836" s="80"/>
      <c r="F836" s="74"/>
      <c r="G836" s="81"/>
      <c r="H836" s="74"/>
      <c r="I836" s="81"/>
      <c r="J836" s="74"/>
      <c r="K836" s="81"/>
      <c r="L836" s="74"/>
      <c r="M836" s="81"/>
      <c r="N836" s="74"/>
      <c r="O836" s="81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4.4" x14ac:dyDescent="0.3">
      <c r="A837" s="74"/>
      <c r="B837" s="74"/>
      <c r="C837" s="74"/>
      <c r="D837" s="74"/>
      <c r="E837" s="80"/>
      <c r="F837" s="74"/>
      <c r="G837" s="81"/>
      <c r="H837" s="74"/>
      <c r="I837" s="81"/>
      <c r="J837" s="74"/>
      <c r="K837" s="81"/>
      <c r="L837" s="74"/>
      <c r="M837" s="81"/>
      <c r="N837" s="74"/>
      <c r="O837" s="81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4.4" x14ac:dyDescent="0.3">
      <c r="A838" s="74"/>
      <c r="B838" s="74"/>
      <c r="C838" s="74"/>
      <c r="D838" s="74"/>
      <c r="E838" s="80"/>
      <c r="F838" s="74"/>
      <c r="G838" s="81"/>
      <c r="H838" s="74"/>
      <c r="I838" s="81"/>
      <c r="J838" s="74"/>
      <c r="K838" s="81"/>
      <c r="L838" s="74"/>
      <c r="M838" s="81"/>
      <c r="N838" s="74"/>
      <c r="O838" s="81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4.4" x14ac:dyDescent="0.3">
      <c r="A839" s="74"/>
      <c r="B839" s="74"/>
      <c r="C839" s="74"/>
      <c r="D839" s="74"/>
      <c r="E839" s="80"/>
      <c r="F839" s="74"/>
      <c r="G839" s="81"/>
      <c r="H839" s="74"/>
      <c r="I839" s="81"/>
      <c r="J839" s="74"/>
      <c r="K839" s="81"/>
      <c r="L839" s="74"/>
      <c r="M839" s="81"/>
      <c r="N839" s="74"/>
      <c r="O839" s="81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4.4" x14ac:dyDescent="0.3">
      <c r="A840" s="74"/>
      <c r="B840" s="74"/>
      <c r="C840" s="74"/>
      <c r="D840" s="74"/>
      <c r="E840" s="80"/>
      <c r="F840" s="74"/>
      <c r="G840" s="81"/>
      <c r="H840" s="74"/>
      <c r="I840" s="81"/>
      <c r="J840" s="74"/>
      <c r="K840" s="81"/>
      <c r="L840" s="74"/>
      <c r="M840" s="81"/>
      <c r="N840" s="74"/>
      <c r="O840" s="81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4.4" x14ac:dyDescent="0.3">
      <c r="A841" s="74"/>
      <c r="B841" s="74"/>
      <c r="C841" s="74"/>
      <c r="D841" s="74"/>
      <c r="E841" s="80"/>
      <c r="F841" s="74"/>
      <c r="G841" s="81"/>
      <c r="H841" s="74"/>
      <c r="I841" s="81"/>
      <c r="J841" s="74"/>
      <c r="K841" s="81"/>
      <c r="L841" s="74"/>
      <c r="M841" s="81"/>
      <c r="N841" s="74"/>
      <c r="O841" s="81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4.4" x14ac:dyDescent="0.3">
      <c r="A842" s="74"/>
      <c r="B842" s="74"/>
      <c r="C842" s="74"/>
      <c r="D842" s="74"/>
      <c r="E842" s="80"/>
      <c r="F842" s="74"/>
      <c r="G842" s="81"/>
      <c r="H842" s="74"/>
      <c r="I842" s="81"/>
      <c r="J842" s="74"/>
      <c r="K842" s="81"/>
      <c r="L842" s="74"/>
      <c r="M842" s="81"/>
      <c r="N842" s="74"/>
      <c r="O842" s="81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4.4" x14ac:dyDescent="0.3">
      <c r="A843" s="74"/>
      <c r="B843" s="74"/>
      <c r="C843" s="74"/>
      <c r="D843" s="74"/>
      <c r="E843" s="80"/>
      <c r="F843" s="74"/>
      <c r="G843" s="81"/>
      <c r="H843" s="74"/>
      <c r="I843" s="81"/>
      <c r="J843" s="74"/>
      <c r="K843" s="81"/>
      <c r="L843" s="74"/>
      <c r="M843" s="81"/>
      <c r="N843" s="74"/>
      <c r="O843" s="81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4.4" x14ac:dyDescent="0.3">
      <c r="A844" s="74"/>
      <c r="B844" s="74"/>
      <c r="C844" s="74"/>
      <c r="D844" s="74"/>
      <c r="E844" s="80"/>
      <c r="F844" s="74"/>
      <c r="G844" s="81"/>
      <c r="H844" s="74"/>
      <c r="I844" s="81"/>
      <c r="J844" s="74"/>
      <c r="K844" s="81"/>
      <c r="L844" s="74"/>
      <c r="M844" s="81"/>
      <c r="N844" s="74"/>
      <c r="O844" s="81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4.4" x14ac:dyDescent="0.3">
      <c r="A845" s="74"/>
      <c r="B845" s="74"/>
      <c r="C845" s="74"/>
      <c r="D845" s="74"/>
      <c r="E845" s="80"/>
      <c r="F845" s="74"/>
      <c r="G845" s="81"/>
      <c r="H845" s="74"/>
      <c r="I845" s="81"/>
      <c r="J845" s="74"/>
      <c r="K845" s="81"/>
      <c r="L845" s="74"/>
      <c r="M845" s="81"/>
      <c r="N845" s="74"/>
      <c r="O845" s="81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4.4" x14ac:dyDescent="0.3">
      <c r="A846" s="74"/>
      <c r="B846" s="74"/>
      <c r="C846" s="74"/>
      <c r="D846" s="74"/>
      <c r="E846" s="80"/>
      <c r="F846" s="74"/>
      <c r="G846" s="81"/>
      <c r="H846" s="74"/>
      <c r="I846" s="81"/>
      <c r="J846" s="74"/>
      <c r="K846" s="81"/>
      <c r="L846" s="74"/>
      <c r="M846" s="81"/>
      <c r="N846" s="74"/>
      <c r="O846" s="81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4.4" x14ac:dyDescent="0.3">
      <c r="A847" s="74"/>
      <c r="B847" s="74"/>
      <c r="C847" s="74"/>
      <c r="D847" s="74"/>
      <c r="E847" s="80"/>
      <c r="F847" s="74"/>
      <c r="G847" s="81"/>
      <c r="H847" s="74"/>
      <c r="I847" s="81"/>
      <c r="J847" s="74"/>
      <c r="K847" s="81"/>
      <c r="L847" s="74"/>
      <c r="M847" s="81"/>
      <c r="N847" s="74"/>
      <c r="O847" s="81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4.4" x14ac:dyDescent="0.3">
      <c r="A848" s="74"/>
      <c r="B848" s="74"/>
      <c r="C848" s="74"/>
      <c r="D848" s="74"/>
      <c r="E848" s="80"/>
      <c r="F848" s="74"/>
      <c r="G848" s="81"/>
      <c r="H848" s="74"/>
      <c r="I848" s="81"/>
      <c r="J848" s="74"/>
      <c r="K848" s="81"/>
      <c r="L848" s="74"/>
      <c r="M848" s="81"/>
      <c r="N848" s="74"/>
      <c r="O848" s="81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4.4" x14ac:dyDescent="0.3">
      <c r="A849" s="74"/>
      <c r="B849" s="74"/>
      <c r="C849" s="74"/>
      <c r="D849" s="74"/>
      <c r="E849" s="80"/>
      <c r="F849" s="74"/>
      <c r="G849" s="81"/>
      <c r="H849" s="74"/>
      <c r="I849" s="81"/>
      <c r="J849" s="74"/>
      <c r="K849" s="81"/>
      <c r="L849" s="74"/>
      <c r="M849" s="81"/>
      <c r="N849" s="74"/>
      <c r="O849" s="81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4.4" x14ac:dyDescent="0.3">
      <c r="A850" s="74"/>
      <c r="B850" s="74"/>
      <c r="C850" s="74"/>
      <c r="D850" s="74"/>
      <c r="E850" s="80"/>
      <c r="F850" s="74"/>
      <c r="G850" s="81"/>
      <c r="H850" s="74"/>
      <c r="I850" s="81"/>
      <c r="J850" s="74"/>
      <c r="K850" s="81"/>
      <c r="L850" s="74"/>
      <c r="M850" s="81"/>
      <c r="N850" s="74"/>
      <c r="O850" s="81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4.4" x14ac:dyDescent="0.3">
      <c r="A851" s="74"/>
      <c r="B851" s="74"/>
      <c r="C851" s="74"/>
      <c r="D851" s="74"/>
      <c r="E851" s="80"/>
      <c r="F851" s="74"/>
      <c r="G851" s="81"/>
      <c r="H851" s="74"/>
      <c r="I851" s="81"/>
      <c r="J851" s="74"/>
      <c r="K851" s="81"/>
      <c r="L851" s="74"/>
      <c r="M851" s="81"/>
      <c r="N851" s="74"/>
      <c r="O851" s="81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4.4" x14ac:dyDescent="0.3">
      <c r="A852" s="74"/>
      <c r="B852" s="74"/>
      <c r="C852" s="74"/>
      <c r="D852" s="74"/>
      <c r="E852" s="80"/>
      <c r="F852" s="74"/>
      <c r="G852" s="81"/>
      <c r="H852" s="74"/>
      <c r="I852" s="81"/>
      <c r="J852" s="74"/>
      <c r="K852" s="81"/>
      <c r="L852" s="74"/>
      <c r="M852" s="81"/>
      <c r="N852" s="74"/>
      <c r="O852" s="81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4.4" x14ac:dyDescent="0.3">
      <c r="A853" s="74"/>
      <c r="B853" s="74"/>
      <c r="C853" s="74"/>
      <c r="D853" s="74"/>
      <c r="E853" s="80"/>
      <c r="F853" s="74"/>
      <c r="G853" s="81"/>
      <c r="H853" s="74"/>
      <c r="I853" s="81"/>
      <c r="J853" s="74"/>
      <c r="K853" s="81"/>
      <c r="L853" s="74"/>
      <c r="M853" s="81"/>
      <c r="N853" s="74"/>
      <c r="O853" s="81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4.4" x14ac:dyDescent="0.3">
      <c r="A854" s="74"/>
      <c r="B854" s="74"/>
      <c r="C854" s="74"/>
      <c r="D854" s="74"/>
      <c r="E854" s="80"/>
      <c r="F854" s="74"/>
      <c r="G854" s="81"/>
      <c r="H854" s="74"/>
      <c r="I854" s="81"/>
      <c r="J854" s="74"/>
      <c r="K854" s="81"/>
      <c r="L854" s="74"/>
      <c r="M854" s="81"/>
      <c r="N854" s="74"/>
      <c r="O854" s="81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4.4" x14ac:dyDescent="0.3">
      <c r="A855" s="74"/>
      <c r="B855" s="74"/>
      <c r="C855" s="74"/>
      <c r="D855" s="74"/>
      <c r="E855" s="80"/>
      <c r="F855" s="74"/>
      <c r="G855" s="81"/>
      <c r="H855" s="74"/>
      <c r="I855" s="81"/>
      <c r="J855" s="74"/>
      <c r="K855" s="81"/>
      <c r="L855" s="74"/>
      <c r="M855" s="81"/>
      <c r="N855" s="74"/>
      <c r="O855" s="81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4.4" x14ac:dyDescent="0.3">
      <c r="A856" s="74"/>
      <c r="B856" s="74"/>
      <c r="C856" s="74"/>
      <c r="D856" s="74"/>
      <c r="E856" s="80"/>
      <c r="F856" s="74"/>
      <c r="G856" s="81"/>
      <c r="H856" s="74"/>
      <c r="I856" s="81"/>
      <c r="J856" s="74"/>
      <c r="K856" s="81"/>
      <c r="L856" s="74"/>
      <c r="M856" s="81"/>
      <c r="N856" s="74"/>
      <c r="O856" s="81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4.4" x14ac:dyDescent="0.3">
      <c r="A857" s="74"/>
      <c r="B857" s="74"/>
      <c r="C857" s="74"/>
      <c r="D857" s="74"/>
      <c r="E857" s="80"/>
      <c r="F857" s="74"/>
      <c r="G857" s="81"/>
      <c r="H857" s="74"/>
      <c r="I857" s="81"/>
      <c r="J857" s="74"/>
      <c r="K857" s="81"/>
      <c r="L857" s="74"/>
      <c r="M857" s="81"/>
      <c r="N857" s="74"/>
      <c r="O857" s="81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4.4" x14ac:dyDescent="0.3">
      <c r="A858" s="74"/>
      <c r="B858" s="74"/>
      <c r="C858" s="74"/>
      <c r="D858" s="74"/>
      <c r="E858" s="80"/>
      <c r="F858" s="74"/>
      <c r="G858" s="81"/>
      <c r="H858" s="74"/>
      <c r="I858" s="81"/>
      <c r="J858" s="74"/>
      <c r="K858" s="81"/>
      <c r="L858" s="74"/>
      <c r="M858" s="81"/>
      <c r="N858" s="74"/>
      <c r="O858" s="81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4.4" x14ac:dyDescent="0.3">
      <c r="A859" s="74"/>
      <c r="B859" s="74"/>
      <c r="C859" s="74"/>
      <c r="D859" s="74"/>
      <c r="E859" s="80"/>
      <c r="F859" s="74"/>
      <c r="G859" s="81"/>
      <c r="H859" s="74"/>
      <c r="I859" s="81"/>
      <c r="J859" s="74"/>
      <c r="K859" s="81"/>
      <c r="L859" s="74"/>
      <c r="M859" s="81"/>
      <c r="N859" s="74"/>
      <c r="O859" s="81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4.4" x14ac:dyDescent="0.3">
      <c r="A860" s="74"/>
      <c r="B860" s="74"/>
      <c r="C860" s="74"/>
      <c r="D860" s="74"/>
      <c r="E860" s="80"/>
      <c r="F860" s="74"/>
      <c r="G860" s="81"/>
      <c r="H860" s="74"/>
      <c r="I860" s="81"/>
      <c r="J860" s="74"/>
      <c r="K860" s="81"/>
      <c r="L860" s="74"/>
      <c r="M860" s="81"/>
      <c r="N860" s="74"/>
      <c r="O860" s="81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4.4" x14ac:dyDescent="0.3">
      <c r="A861" s="74"/>
      <c r="B861" s="74"/>
      <c r="C861" s="74"/>
      <c r="D861" s="74"/>
      <c r="E861" s="80"/>
      <c r="F861" s="74"/>
      <c r="G861" s="81"/>
      <c r="H861" s="74"/>
      <c r="I861" s="81"/>
      <c r="J861" s="74"/>
      <c r="K861" s="81"/>
      <c r="L861" s="74"/>
      <c r="M861" s="81"/>
      <c r="N861" s="74"/>
      <c r="O861" s="81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4.4" x14ac:dyDescent="0.3">
      <c r="A862" s="74"/>
      <c r="B862" s="74"/>
      <c r="C862" s="74"/>
      <c r="D862" s="74"/>
      <c r="E862" s="80"/>
      <c r="F862" s="74"/>
      <c r="G862" s="81"/>
      <c r="H862" s="74"/>
      <c r="I862" s="81"/>
      <c r="J862" s="74"/>
      <c r="K862" s="81"/>
      <c r="L862" s="74"/>
      <c r="M862" s="81"/>
      <c r="N862" s="74"/>
      <c r="O862" s="81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4.4" x14ac:dyDescent="0.3">
      <c r="A863" s="74"/>
      <c r="B863" s="74"/>
      <c r="C863" s="74"/>
      <c r="D863" s="74"/>
      <c r="E863" s="80"/>
      <c r="F863" s="74"/>
      <c r="G863" s="81"/>
      <c r="H863" s="74"/>
      <c r="I863" s="81"/>
      <c r="J863" s="74"/>
      <c r="K863" s="81"/>
      <c r="L863" s="74"/>
      <c r="M863" s="81"/>
      <c r="N863" s="74"/>
      <c r="O863" s="81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4.4" x14ac:dyDescent="0.3">
      <c r="A864" s="74"/>
      <c r="B864" s="74"/>
      <c r="C864" s="74"/>
      <c r="D864" s="74"/>
      <c r="E864" s="80"/>
      <c r="F864" s="74"/>
      <c r="G864" s="81"/>
      <c r="H864" s="74"/>
      <c r="I864" s="81"/>
      <c r="J864" s="74"/>
      <c r="K864" s="81"/>
      <c r="L864" s="74"/>
      <c r="M864" s="81"/>
      <c r="N864" s="74"/>
      <c r="O864" s="81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4.4" x14ac:dyDescent="0.3">
      <c r="A865" s="74"/>
      <c r="B865" s="74"/>
      <c r="C865" s="74"/>
      <c r="D865" s="74"/>
      <c r="E865" s="80"/>
      <c r="F865" s="74"/>
      <c r="G865" s="81"/>
      <c r="H865" s="74"/>
      <c r="I865" s="81"/>
      <c r="J865" s="74"/>
      <c r="K865" s="81"/>
      <c r="L865" s="74"/>
      <c r="M865" s="81"/>
      <c r="N865" s="74"/>
      <c r="O865" s="81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4.4" x14ac:dyDescent="0.3">
      <c r="A866" s="74"/>
      <c r="B866" s="74"/>
      <c r="C866" s="74"/>
      <c r="D866" s="74"/>
      <c r="E866" s="80"/>
      <c r="F866" s="74"/>
      <c r="G866" s="81"/>
      <c r="H866" s="74"/>
      <c r="I866" s="81"/>
      <c r="J866" s="74"/>
      <c r="K866" s="81"/>
      <c r="L866" s="74"/>
      <c r="M866" s="81"/>
      <c r="N866" s="74"/>
      <c r="O866" s="81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4.4" x14ac:dyDescent="0.3">
      <c r="A867" s="74"/>
      <c r="B867" s="74"/>
      <c r="C867" s="74"/>
      <c r="D867" s="74"/>
      <c r="E867" s="80"/>
      <c r="F867" s="74"/>
      <c r="G867" s="81"/>
      <c r="H867" s="74"/>
      <c r="I867" s="81"/>
      <c r="J867" s="74"/>
      <c r="K867" s="81"/>
      <c r="L867" s="74"/>
      <c r="M867" s="81"/>
      <c r="N867" s="74"/>
      <c r="O867" s="81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4.4" x14ac:dyDescent="0.3">
      <c r="A868" s="74"/>
      <c r="B868" s="74"/>
      <c r="C868" s="74"/>
      <c r="D868" s="74"/>
      <c r="E868" s="80"/>
      <c r="F868" s="74"/>
      <c r="G868" s="81"/>
      <c r="H868" s="74"/>
      <c r="I868" s="81"/>
      <c r="J868" s="74"/>
      <c r="K868" s="81"/>
      <c r="L868" s="74"/>
      <c r="M868" s="81"/>
      <c r="N868" s="74"/>
      <c r="O868" s="81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4.4" x14ac:dyDescent="0.3">
      <c r="A869" s="74"/>
      <c r="B869" s="74"/>
      <c r="C869" s="74"/>
      <c r="D869" s="74"/>
      <c r="E869" s="80"/>
      <c r="F869" s="74"/>
      <c r="G869" s="81"/>
      <c r="H869" s="74"/>
      <c r="I869" s="81"/>
      <c r="J869" s="74"/>
      <c r="K869" s="81"/>
      <c r="L869" s="74"/>
      <c r="M869" s="81"/>
      <c r="N869" s="74"/>
      <c r="O869" s="81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4.4" x14ac:dyDescent="0.3">
      <c r="A870" s="74"/>
      <c r="B870" s="74"/>
      <c r="C870" s="74"/>
      <c r="D870" s="74"/>
      <c r="E870" s="80"/>
      <c r="F870" s="74"/>
      <c r="G870" s="81"/>
      <c r="H870" s="74"/>
      <c r="I870" s="81"/>
      <c r="J870" s="74"/>
      <c r="K870" s="81"/>
      <c r="L870" s="74"/>
      <c r="M870" s="81"/>
      <c r="N870" s="74"/>
      <c r="O870" s="81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4.4" x14ac:dyDescent="0.3">
      <c r="A871" s="74"/>
      <c r="B871" s="74"/>
      <c r="C871" s="74"/>
      <c r="D871" s="74"/>
      <c r="E871" s="80"/>
      <c r="F871" s="74"/>
      <c r="G871" s="81"/>
      <c r="H871" s="74"/>
      <c r="I871" s="81"/>
      <c r="J871" s="74"/>
      <c r="K871" s="81"/>
      <c r="L871" s="74"/>
      <c r="M871" s="81"/>
      <c r="N871" s="74"/>
      <c r="O871" s="81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4.4" x14ac:dyDescent="0.3">
      <c r="A872" s="74"/>
      <c r="B872" s="74"/>
      <c r="C872" s="74"/>
      <c r="D872" s="74"/>
      <c r="E872" s="80"/>
      <c r="F872" s="74"/>
      <c r="G872" s="81"/>
      <c r="H872" s="74"/>
      <c r="I872" s="81"/>
      <c r="J872" s="74"/>
      <c r="K872" s="81"/>
      <c r="L872" s="74"/>
      <c r="M872" s="81"/>
      <c r="N872" s="74"/>
      <c r="O872" s="81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4.4" x14ac:dyDescent="0.3">
      <c r="A873" s="74"/>
      <c r="B873" s="74"/>
      <c r="C873" s="74"/>
      <c r="D873" s="74"/>
      <c r="E873" s="80"/>
      <c r="F873" s="74"/>
      <c r="G873" s="81"/>
      <c r="H873" s="74"/>
      <c r="I873" s="81"/>
      <c r="J873" s="74"/>
      <c r="K873" s="81"/>
      <c r="L873" s="74"/>
      <c r="M873" s="81"/>
      <c r="N873" s="74"/>
      <c r="O873" s="81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4.4" x14ac:dyDescent="0.3">
      <c r="A874" s="74"/>
      <c r="B874" s="74"/>
      <c r="C874" s="74"/>
      <c r="D874" s="74"/>
      <c r="E874" s="80"/>
      <c r="F874" s="74"/>
      <c r="G874" s="81"/>
      <c r="H874" s="74"/>
      <c r="I874" s="81"/>
      <c r="J874" s="74"/>
      <c r="K874" s="81"/>
      <c r="L874" s="74"/>
      <c r="M874" s="81"/>
      <c r="N874" s="74"/>
      <c r="O874" s="81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4.4" x14ac:dyDescent="0.3">
      <c r="A875" s="74"/>
      <c r="B875" s="74"/>
      <c r="C875" s="74"/>
      <c r="D875" s="74"/>
      <c r="E875" s="80"/>
      <c r="F875" s="74"/>
      <c r="G875" s="81"/>
      <c r="H875" s="74"/>
      <c r="I875" s="81"/>
      <c r="J875" s="74"/>
      <c r="K875" s="81"/>
      <c r="L875" s="74"/>
      <c r="M875" s="81"/>
      <c r="N875" s="74"/>
      <c r="O875" s="81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4.4" x14ac:dyDescent="0.3">
      <c r="A876" s="74"/>
      <c r="B876" s="74"/>
      <c r="C876" s="74"/>
      <c r="D876" s="74"/>
      <c r="E876" s="80"/>
      <c r="F876" s="74"/>
      <c r="G876" s="81"/>
      <c r="H876" s="74"/>
      <c r="I876" s="81"/>
      <c r="J876" s="74"/>
      <c r="K876" s="81"/>
      <c r="L876" s="74"/>
      <c r="M876" s="81"/>
      <c r="N876" s="74"/>
      <c r="O876" s="81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4.4" x14ac:dyDescent="0.3">
      <c r="A877" s="74"/>
      <c r="B877" s="74"/>
      <c r="C877" s="74"/>
      <c r="D877" s="74"/>
      <c r="E877" s="80"/>
      <c r="F877" s="74"/>
      <c r="G877" s="81"/>
      <c r="H877" s="74"/>
      <c r="I877" s="81"/>
      <c r="J877" s="74"/>
      <c r="K877" s="81"/>
      <c r="L877" s="74"/>
      <c r="M877" s="81"/>
      <c r="N877" s="74"/>
      <c r="O877" s="81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4.4" x14ac:dyDescent="0.3">
      <c r="E878" s="89"/>
      <c r="G878" s="90"/>
      <c r="I878" s="90"/>
      <c r="K878" s="90"/>
      <c r="M878" s="90"/>
      <c r="O878" s="90"/>
    </row>
    <row r="879" spans="1:26" ht="14.4" x14ac:dyDescent="0.3">
      <c r="E879" s="89"/>
      <c r="G879" s="90"/>
      <c r="I879" s="90"/>
      <c r="K879" s="90"/>
      <c r="M879" s="90"/>
      <c r="O879" s="90"/>
    </row>
    <row r="880" spans="1:26" ht="14.4" x14ac:dyDescent="0.3">
      <c r="E880" s="89"/>
      <c r="G880" s="90"/>
      <c r="I880" s="90"/>
      <c r="K880" s="90"/>
      <c r="M880" s="90"/>
      <c r="O880" s="90"/>
    </row>
    <row r="881" spans="5:15" ht="14.4" x14ac:dyDescent="0.3">
      <c r="E881" s="89"/>
      <c r="G881" s="90"/>
      <c r="I881" s="90"/>
      <c r="K881" s="90"/>
      <c r="M881" s="90"/>
      <c r="O881" s="90"/>
    </row>
    <row r="882" spans="5:15" ht="14.4" x14ac:dyDescent="0.3">
      <c r="E882" s="89"/>
      <c r="G882" s="90"/>
      <c r="I882" s="90"/>
      <c r="K882" s="90"/>
      <c r="M882" s="90"/>
      <c r="O882" s="90"/>
    </row>
    <row r="883" spans="5:15" ht="14.4" x14ac:dyDescent="0.3">
      <c r="E883" s="89"/>
      <c r="G883" s="90"/>
      <c r="I883" s="90"/>
      <c r="K883" s="90"/>
      <c r="M883" s="90"/>
      <c r="O883" s="90"/>
    </row>
    <row r="884" spans="5:15" ht="14.4" x14ac:dyDescent="0.3">
      <c r="E884" s="89"/>
      <c r="G884" s="90"/>
      <c r="I884" s="90"/>
      <c r="K884" s="90"/>
      <c r="M884" s="90"/>
      <c r="O884" s="90"/>
    </row>
    <row r="885" spans="5:15" ht="14.4" x14ac:dyDescent="0.3">
      <c r="E885" s="89"/>
      <c r="G885" s="90"/>
      <c r="I885" s="90"/>
      <c r="K885" s="90"/>
      <c r="M885" s="90"/>
      <c r="O885" s="90"/>
    </row>
    <row r="886" spans="5:15" ht="14.4" x14ac:dyDescent="0.3">
      <c r="E886" s="89"/>
      <c r="G886" s="90"/>
      <c r="I886" s="90"/>
      <c r="K886" s="90"/>
      <c r="M886" s="90"/>
      <c r="O886" s="90"/>
    </row>
    <row r="887" spans="5:15" ht="14.4" x14ac:dyDescent="0.3">
      <c r="E887" s="89"/>
      <c r="G887" s="90"/>
      <c r="I887" s="90"/>
      <c r="K887" s="90"/>
      <c r="M887" s="90"/>
      <c r="O887" s="90"/>
    </row>
    <row r="888" spans="5:15" ht="14.4" x14ac:dyDescent="0.3">
      <c r="E888" s="89"/>
      <c r="G888" s="90"/>
      <c r="I888" s="90"/>
      <c r="K888" s="90"/>
      <c r="M888" s="90"/>
      <c r="O888" s="90"/>
    </row>
    <row r="889" spans="5:15" ht="14.4" x14ac:dyDescent="0.3">
      <c r="E889" s="89"/>
      <c r="G889" s="90"/>
      <c r="I889" s="90"/>
      <c r="K889" s="90"/>
      <c r="M889" s="90"/>
      <c r="O889" s="90"/>
    </row>
    <row r="890" spans="5:15" ht="14.4" x14ac:dyDescent="0.3">
      <c r="E890" s="89"/>
      <c r="G890" s="90"/>
      <c r="I890" s="90"/>
      <c r="K890" s="90"/>
      <c r="M890" s="90"/>
      <c r="O890" s="90"/>
    </row>
    <row r="891" spans="5:15" ht="14.4" x14ac:dyDescent="0.3">
      <c r="E891" s="89"/>
      <c r="G891" s="90"/>
      <c r="I891" s="90"/>
      <c r="K891" s="90"/>
      <c r="M891" s="90"/>
      <c r="O891" s="90"/>
    </row>
    <row r="892" spans="5:15" ht="14.4" x14ac:dyDescent="0.3">
      <c r="E892" s="89"/>
      <c r="G892" s="90"/>
      <c r="I892" s="90"/>
      <c r="K892" s="90"/>
      <c r="M892" s="90"/>
      <c r="O892" s="90"/>
    </row>
    <row r="893" spans="5:15" ht="14.4" x14ac:dyDescent="0.3">
      <c r="E893" s="89"/>
      <c r="G893" s="90"/>
      <c r="I893" s="90"/>
      <c r="K893" s="90"/>
      <c r="M893" s="90"/>
      <c r="O893" s="90"/>
    </row>
    <row r="894" spans="5:15" ht="14.4" x14ac:dyDescent="0.3">
      <c r="E894" s="89"/>
      <c r="G894" s="90"/>
      <c r="I894" s="90"/>
      <c r="K894" s="90"/>
      <c r="M894" s="90"/>
      <c r="O894" s="90"/>
    </row>
    <row r="895" spans="5:15" ht="14.4" x14ac:dyDescent="0.3">
      <c r="E895" s="89"/>
      <c r="G895" s="90"/>
      <c r="I895" s="90"/>
      <c r="K895" s="90"/>
      <c r="M895" s="90"/>
      <c r="O895" s="90"/>
    </row>
    <row r="896" spans="5:15" ht="14.4" x14ac:dyDescent="0.3">
      <c r="E896" s="89"/>
      <c r="G896" s="90"/>
      <c r="I896" s="90"/>
      <c r="K896" s="90"/>
      <c r="M896" s="90"/>
      <c r="O896" s="90"/>
    </row>
    <row r="897" spans="5:15" ht="14.4" x14ac:dyDescent="0.3">
      <c r="E897" s="89"/>
      <c r="G897" s="90"/>
      <c r="I897" s="90"/>
      <c r="K897" s="90"/>
      <c r="M897" s="90"/>
      <c r="O897" s="90"/>
    </row>
    <row r="898" spans="5:15" ht="14.4" x14ac:dyDescent="0.3">
      <c r="E898" s="89"/>
      <c r="G898" s="90"/>
      <c r="I898" s="90"/>
      <c r="K898" s="90"/>
      <c r="M898" s="90"/>
      <c r="O898" s="90"/>
    </row>
    <row r="899" spans="5:15" ht="14.4" x14ac:dyDescent="0.3">
      <c r="E899" s="89"/>
      <c r="G899" s="90"/>
      <c r="I899" s="90"/>
      <c r="K899" s="90"/>
      <c r="M899" s="90"/>
      <c r="O899" s="90"/>
    </row>
    <row r="900" spans="5:15" ht="14.4" x14ac:dyDescent="0.3">
      <c r="E900" s="89"/>
      <c r="G900" s="90"/>
      <c r="I900" s="90"/>
      <c r="K900" s="90"/>
      <c r="M900" s="90"/>
      <c r="O900" s="90"/>
    </row>
    <row r="901" spans="5:15" ht="14.4" x14ac:dyDescent="0.3">
      <c r="E901" s="89"/>
      <c r="G901" s="90"/>
      <c r="I901" s="90"/>
      <c r="K901" s="90"/>
      <c r="M901" s="90"/>
      <c r="O901" s="90"/>
    </row>
    <row r="902" spans="5:15" ht="14.4" x14ac:dyDescent="0.3">
      <c r="E902" s="89"/>
      <c r="G902" s="90"/>
      <c r="I902" s="90"/>
      <c r="K902" s="90"/>
      <c r="M902" s="90"/>
      <c r="O902" s="90"/>
    </row>
    <row r="903" spans="5:15" ht="14.4" x14ac:dyDescent="0.3">
      <c r="E903" s="89"/>
      <c r="G903" s="90"/>
      <c r="I903" s="90"/>
      <c r="K903" s="90"/>
      <c r="M903" s="90"/>
      <c r="O903" s="90"/>
    </row>
    <row r="904" spans="5:15" ht="14.4" x14ac:dyDescent="0.3">
      <c r="E904" s="89"/>
      <c r="G904" s="90"/>
      <c r="I904" s="90"/>
      <c r="K904" s="90"/>
      <c r="M904" s="90"/>
      <c r="O904" s="90"/>
    </row>
    <row r="905" spans="5:15" ht="14.4" x14ac:dyDescent="0.3">
      <c r="E905" s="89"/>
      <c r="G905" s="90"/>
      <c r="I905" s="90"/>
      <c r="K905" s="90"/>
      <c r="M905" s="90"/>
      <c r="O905" s="90"/>
    </row>
    <row r="906" spans="5:15" ht="14.4" x14ac:dyDescent="0.3">
      <c r="E906" s="89"/>
      <c r="G906" s="90"/>
      <c r="I906" s="90"/>
      <c r="K906" s="90"/>
      <c r="M906" s="90"/>
      <c r="O906" s="90"/>
    </row>
    <row r="907" spans="5:15" ht="14.4" x14ac:dyDescent="0.3">
      <c r="E907" s="89"/>
      <c r="G907" s="90"/>
      <c r="I907" s="90"/>
      <c r="K907" s="90"/>
      <c r="M907" s="90"/>
      <c r="O907" s="90"/>
    </row>
    <row r="908" spans="5:15" ht="14.4" x14ac:dyDescent="0.3">
      <c r="E908" s="89"/>
      <c r="G908" s="90"/>
      <c r="I908" s="90"/>
      <c r="K908" s="90"/>
      <c r="M908" s="90"/>
      <c r="O908" s="90"/>
    </row>
    <row r="909" spans="5:15" ht="14.4" x14ac:dyDescent="0.3">
      <c r="E909" s="89"/>
      <c r="G909" s="90"/>
      <c r="I909" s="90"/>
      <c r="K909" s="90"/>
      <c r="M909" s="90"/>
      <c r="O909" s="90"/>
    </row>
    <row r="910" spans="5:15" ht="14.4" x14ac:dyDescent="0.3">
      <c r="E910" s="89"/>
      <c r="G910" s="90"/>
      <c r="I910" s="90"/>
      <c r="K910" s="90"/>
      <c r="M910" s="90"/>
      <c r="O910" s="90"/>
    </row>
    <row r="911" spans="5:15" ht="14.4" x14ac:dyDescent="0.3">
      <c r="E911" s="89"/>
      <c r="G911" s="90"/>
      <c r="I911" s="90"/>
      <c r="K911" s="90"/>
      <c r="M911" s="90"/>
      <c r="O911" s="90"/>
    </row>
    <row r="912" spans="5:15" ht="14.4" x14ac:dyDescent="0.3">
      <c r="E912" s="89"/>
      <c r="G912" s="90"/>
      <c r="I912" s="90"/>
      <c r="K912" s="90"/>
      <c r="M912" s="90"/>
      <c r="O912" s="90"/>
    </row>
    <row r="913" spans="5:15" ht="14.4" x14ac:dyDescent="0.3">
      <c r="E913" s="89"/>
      <c r="G913" s="90"/>
      <c r="I913" s="90"/>
      <c r="K913" s="90"/>
      <c r="M913" s="90"/>
      <c r="O913" s="90"/>
    </row>
    <row r="914" spans="5:15" ht="14.4" x14ac:dyDescent="0.3">
      <c r="E914" s="89"/>
      <c r="G914" s="90"/>
      <c r="I914" s="90"/>
      <c r="K914" s="90"/>
      <c r="M914" s="90"/>
      <c r="O914" s="90"/>
    </row>
    <row r="915" spans="5:15" ht="14.4" x14ac:dyDescent="0.3">
      <c r="E915" s="89"/>
      <c r="G915" s="90"/>
      <c r="I915" s="90"/>
      <c r="K915" s="90"/>
      <c r="M915" s="90"/>
      <c r="O915" s="90"/>
    </row>
    <row r="916" spans="5:15" ht="14.4" x14ac:dyDescent="0.3">
      <c r="E916" s="89"/>
      <c r="G916" s="90"/>
      <c r="I916" s="90"/>
      <c r="K916" s="90"/>
      <c r="M916" s="90"/>
      <c r="O916" s="90"/>
    </row>
    <row r="917" spans="5:15" ht="14.4" x14ac:dyDescent="0.3">
      <c r="E917" s="89"/>
      <c r="G917" s="90"/>
      <c r="I917" s="90"/>
      <c r="K917" s="90"/>
      <c r="M917" s="90"/>
      <c r="O917" s="90"/>
    </row>
    <row r="918" spans="5:15" ht="14.4" x14ac:dyDescent="0.3">
      <c r="E918" s="89"/>
      <c r="G918" s="90"/>
      <c r="I918" s="90"/>
      <c r="K918" s="90"/>
      <c r="M918" s="90"/>
      <c r="O918" s="90"/>
    </row>
    <row r="919" spans="5:15" ht="14.4" x14ac:dyDescent="0.3">
      <c r="E919" s="89"/>
      <c r="G919" s="90"/>
      <c r="I919" s="90"/>
      <c r="K919" s="90"/>
      <c r="M919" s="90"/>
      <c r="O919" s="90"/>
    </row>
    <row r="920" spans="5:15" ht="14.4" x14ac:dyDescent="0.3">
      <c r="E920" s="89"/>
      <c r="G920" s="90"/>
      <c r="I920" s="90"/>
      <c r="K920" s="90"/>
      <c r="M920" s="90"/>
      <c r="O920" s="90"/>
    </row>
    <row r="921" spans="5:15" ht="14.4" x14ac:dyDescent="0.3">
      <c r="E921" s="89"/>
      <c r="G921" s="90"/>
      <c r="I921" s="90"/>
      <c r="K921" s="90"/>
      <c r="M921" s="90"/>
      <c r="O921" s="90"/>
    </row>
    <row r="922" spans="5:15" ht="14.4" x14ac:dyDescent="0.3">
      <c r="E922" s="89"/>
      <c r="G922" s="90"/>
      <c r="I922" s="90"/>
      <c r="K922" s="90"/>
      <c r="M922" s="90"/>
      <c r="O922" s="90"/>
    </row>
    <row r="923" spans="5:15" ht="14.4" x14ac:dyDescent="0.3">
      <c r="E923" s="89"/>
      <c r="G923" s="90"/>
      <c r="I923" s="90"/>
      <c r="K923" s="90"/>
      <c r="M923" s="90"/>
      <c r="O923" s="90"/>
    </row>
    <row r="924" spans="5:15" ht="14.4" x14ac:dyDescent="0.3">
      <c r="E924" s="89"/>
      <c r="G924" s="90"/>
      <c r="I924" s="90"/>
      <c r="K924" s="90"/>
      <c r="M924" s="90"/>
      <c r="O924" s="90"/>
    </row>
    <row r="925" spans="5:15" ht="14.4" x14ac:dyDescent="0.3">
      <c r="E925" s="89"/>
      <c r="G925" s="90"/>
      <c r="I925" s="90"/>
      <c r="K925" s="90"/>
      <c r="M925" s="90"/>
      <c r="O925" s="90"/>
    </row>
    <row r="926" spans="5:15" ht="14.4" x14ac:dyDescent="0.3">
      <c r="E926" s="89"/>
      <c r="G926" s="90"/>
      <c r="I926" s="90"/>
      <c r="K926" s="90"/>
      <c r="M926" s="90"/>
      <c r="O926" s="90"/>
    </row>
    <row r="927" spans="5:15" ht="14.4" x14ac:dyDescent="0.3">
      <c r="E927" s="89"/>
      <c r="G927" s="90"/>
      <c r="I927" s="90"/>
      <c r="K927" s="90"/>
      <c r="M927" s="90"/>
      <c r="O927" s="90"/>
    </row>
    <row r="928" spans="5:15" ht="14.4" x14ac:dyDescent="0.3">
      <c r="E928" s="89"/>
      <c r="G928" s="90"/>
      <c r="I928" s="90"/>
      <c r="K928" s="90"/>
      <c r="M928" s="90"/>
      <c r="O928" s="90"/>
    </row>
    <row r="929" spans="5:15" ht="14.4" x14ac:dyDescent="0.3">
      <c r="E929" s="89"/>
      <c r="G929" s="90"/>
      <c r="I929" s="90"/>
      <c r="K929" s="90"/>
      <c r="M929" s="90"/>
      <c r="O929" s="90"/>
    </row>
    <row r="930" spans="5:15" ht="14.4" x14ac:dyDescent="0.3">
      <c r="E930" s="89"/>
      <c r="G930" s="90"/>
      <c r="I930" s="90"/>
      <c r="K930" s="90"/>
      <c r="M930" s="90"/>
      <c r="O930" s="90"/>
    </row>
    <row r="931" spans="5:15" ht="14.4" x14ac:dyDescent="0.3">
      <c r="E931" s="89"/>
      <c r="G931" s="90"/>
      <c r="I931" s="90"/>
      <c r="K931" s="90"/>
      <c r="M931" s="90"/>
      <c r="O931" s="90"/>
    </row>
    <row r="932" spans="5:15" ht="14.4" x14ac:dyDescent="0.3">
      <c r="E932" s="89"/>
      <c r="G932" s="90"/>
      <c r="I932" s="90"/>
      <c r="K932" s="90"/>
      <c r="M932" s="90"/>
      <c r="O932" s="90"/>
    </row>
    <row r="933" spans="5:15" ht="14.4" x14ac:dyDescent="0.3">
      <c r="E933" s="89"/>
      <c r="G933" s="90"/>
      <c r="I933" s="90"/>
      <c r="K933" s="90"/>
      <c r="M933" s="90"/>
      <c r="O933" s="90"/>
    </row>
    <row r="934" spans="5:15" ht="14.4" x14ac:dyDescent="0.3">
      <c r="E934" s="89"/>
      <c r="G934" s="90"/>
      <c r="I934" s="90"/>
      <c r="K934" s="90"/>
      <c r="M934" s="90"/>
      <c r="O934" s="90"/>
    </row>
    <row r="935" spans="5:15" ht="14.4" x14ac:dyDescent="0.3">
      <c r="E935" s="89"/>
      <c r="G935" s="90"/>
      <c r="I935" s="90"/>
      <c r="K935" s="90"/>
      <c r="M935" s="90"/>
      <c r="O935" s="90"/>
    </row>
    <row r="936" spans="5:15" ht="14.4" x14ac:dyDescent="0.3">
      <c r="E936" s="89"/>
      <c r="G936" s="90"/>
      <c r="I936" s="90"/>
      <c r="K936" s="90"/>
      <c r="M936" s="90"/>
      <c r="O936" s="90"/>
    </row>
    <row r="937" spans="5:15" ht="14.4" x14ac:dyDescent="0.3">
      <c r="E937" s="89"/>
      <c r="G937" s="90"/>
      <c r="I937" s="90"/>
      <c r="K937" s="90"/>
      <c r="M937" s="90"/>
      <c r="O937" s="90"/>
    </row>
    <row r="938" spans="5:15" ht="14.4" x14ac:dyDescent="0.3">
      <c r="E938" s="89"/>
      <c r="G938" s="90"/>
      <c r="I938" s="90"/>
      <c r="K938" s="90"/>
      <c r="M938" s="90"/>
      <c r="O938" s="90"/>
    </row>
    <row r="939" spans="5:15" ht="14.4" x14ac:dyDescent="0.3">
      <c r="E939" s="89"/>
      <c r="G939" s="90"/>
      <c r="I939" s="90"/>
      <c r="K939" s="90"/>
      <c r="M939" s="90"/>
      <c r="O939" s="90"/>
    </row>
    <row r="940" spans="5:15" ht="14.4" x14ac:dyDescent="0.3">
      <c r="E940" s="89"/>
      <c r="G940" s="90"/>
      <c r="I940" s="90"/>
      <c r="K940" s="90"/>
      <c r="M940" s="90"/>
      <c r="O940" s="90"/>
    </row>
    <row r="941" spans="5:15" ht="14.4" x14ac:dyDescent="0.3">
      <c r="E941" s="89"/>
      <c r="G941" s="90"/>
      <c r="I941" s="90"/>
      <c r="K941" s="90"/>
      <c r="M941" s="90"/>
      <c r="O941" s="90"/>
    </row>
    <row r="942" spans="5:15" ht="14.4" x14ac:dyDescent="0.3">
      <c r="E942" s="89"/>
      <c r="G942" s="90"/>
      <c r="I942" s="90"/>
      <c r="K942" s="90"/>
      <c r="M942" s="90"/>
      <c r="O942" s="90"/>
    </row>
    <row r="943" spans="5:15" ht="14.4" x14ac:dyDescent="0.3">
      <c r="E943" s="89"/>
      <c r="G943" s="90"/>
      <c r="I943" s="90"/>
      <c r="K943" s="90"/>
      <c r="M943" s="90"/>
      <c r="O943" s="90"/>
    </row>
    <row r="944" spans="5:15" ht="14.4" x14ac:dyDescent="0.3">
      <c r="E944" s="89"/>
      <c r="G944" s="90"/>
      <c r="I944" s="90"/>
      <c r="K944" s="90"/>
      <c r="M944" s="90"/>
      <c r="O944" s="90"/>
    </row>
    <row r="945" spans="5:15" ht="14.4" x14ac:dyDescent="0.3">
      <c r="E945" s="89"/>
      <c r="G945" s="90"/>
      <c r="I945" s="90"/>
      <c r="K945" s="90"/>
      <c r="M945" s="90"/>
      <c r="O945" s="90"/>
    </row>
    <row r="946" spans="5:15" ht="14.4" x14ac:dyDescent="0.3">
      <c r="E946" s="89"/>
      <c r="G946" s="90"/>
      <c r="I946" s="90"/>
      <c r="K946" s="90"/>
      <c r="M946" s="90"/>
      <c r="O946" s="90"/>
    </row>
    <row r="947" spans="5:15" ht="14.4" x14ac:dyDescent="0.3">
      <c r="E947" s="89"/>
      <c r="G947" s="90"/>
      <c r="I947" s="90"/>
      <c r="K947" s="90"/>
      <c r="M947" s="90"/>
      <c r="O947" s="90"/>
    </row>
    <row r="948" spans="5:15" ht="14.4" x14ac:dyDescent="0.3">
      <c r="E948" s="89"/>
      <c r="G948" s="90"/>
      <c r="I948" s="90"/>
      <c r="K948" s="90"/>
      <c r="M948" s="90"/>
      <c r="O948" s="90"/>
    </row>
    <row r="949" spans="5:15" ht="14.4" x14ac:dyDescent="0.3">
      <c r="E949" s="89"/>
      <c r="G949" s="90"/>
      <c r="I949" s="90"/>
      <c r="K949" s="90"/>
      <c r="M949" s="90"/>
      <c r="O949" s="90"/>
    </row>
    <row r="950" spans="5:15" ht="14.4" x14ac:dyDescent="0.3">
      <c r="E950" s="89"/>
      <c r="G950" s="90"/>
      <c r="I950" s="90"/>
      <c r="K950" s="90"/>
      <c r="M950" s="90"/>
      <c r="O950" s="90"/>
    </row>
    <row r="951" spans="5:15" ht="14.4" x14ac:dyDescent="0.3">
      <c r="E951" s="89"/>
      <c r="G951" s="90"/>
      <c r="I951" s="90"/>
      <c r="K951" s="90"/>
      <c r="M951" s="90"/>
      <c r="O951" s="90"/>
    </row>
    <row r="952" spans="5:15" ht="14.4" x14ac:dyDescent="0.3">
      <c r="E952" s="89"/>
      <c r="G952" s="90"/>
      <c r="I952" s="90"/>
      <c r="K952" s="90"/>
      <c r="M952" s="90"/>
      <c r="O952" s="90"/>
    </row>
    <row r="953" spans="5:15" ht="14.4" x14ac:dyDescent="0.3">
      <c r="E953" s="89"/>
      <c r="G953" s="90"/>
      <c r="I953" s="90"/>
      <c r="K953" s="90"/>
      <c r="M953" s="90"/>
      <c r="O953" s="90"/>
    </row>
    <row r="954" spans="5:15" ht="14.4" x14ac:dyDescent="0.3">
      <c r="E954" s="89"/>
      <c r="G954" s="90"/>
      <c r="I954" s="90"/>
      <c r="K954" s="90"/>
      <c r="M954" s="90"/>
      <c r="O954" s="90"/>
    </row>
    <row r="955" spans="5:15" ht="14.4" x14ac:dyDescent="0.3">
      <c r="E955" s="89"/>
      <c r="G955" s="90"/>
      <c r="I955" s="90"/>
      <c r="K955" s="90"/>
      <c r="M955" s="90"/>
      <c r="O955" s="90"/>
    </row>
    <row r="956" spans="5:15" ht="14.4" x14ac:dyDescent="0.3">
      <c r="E956" s="89"/>
      <c r="G956" s="90"/>
      <c r="I956" s="90"/>
      <c r="K956" s="90"/>
      <c r="M956" s="90"/>
      <c r="O956" s="90"/>
    </row>
    <row r="957" spans="5:15" ht="14.4" x14ac:dyDescent="0.3">
      <c r="E957" s="89"/>
      <c r="G957" s="90"/>
      <c r="I957" s="90"/>
      <c r="K957" s="90"/>
      <c r="M957" s="90"/>
      <c r="O957" s="90"/>
    </row>
    <row r="958" spans="5:15" ht="14.4" x14ac:dyDescent="0.3">
      <c r="E958" s="89"/>
      <c r="G958" s="90"/>
      <c r="I958" s="90"/>
      <c r="K958" s="90"/>
      <c r="M958" s="90"/>
      <c r="O958" s="90"/>
    </row>
    <row r="959" spans="5:15" ht="14.4" x14ac:dyDescent="0.3">
      <c r="E959" s="89"/>
      <c r="G959" s="90"/>
      <c r="I959" s="90"/>
      <c r="K959" s="90"/>
      <c r="M959" s="90"/>
      <c r="O959" s="90"/>
    </row>
    <row r="960" spans="5:15" ht="14.4" x14ac:dyDescent="0.3">
      <c r="E960" s="89"/>
      <c r="G960" s="90"/>
      <c r="I960" s="90"/>
      <c r="K960" s="90"/>
      <c r="M960" s="90"/>
      <c r="O960" s="90"/>
    </row>
    <row r="961" spans="5:15" ht="14.4" x14ac:dyDescent="0.3">
      <c r="E961" s="89"/>
      <c r="G961" s="90"/>
      <c r="I961" s="90"/>
      <c r="K961" s="90"/>
      <c r="M961" s="90"/>
      <c r="O961" s="90"/>
    </row>
    <row r="962" spans="5:15" ht="14.4" x14ac:dyDescent="0.3">
      <c r="E962" s="89"/>
      <c r="G962" s="90"/>
      <c r="I962" s="90"/>
      <c r="K962" s="90"/>
      <c r="M962" s="90"/>
      <c r="O962" s="90"/>
    </row>
    <row r="963" spans="5:15" ht="14.4" x14ac:dyDescent="0.3">
      <c r="E963" s="89"/>
      <c r="G963" s="90"/>
      <c r="I963" s="90"/>
      <c r="K963" s="90"/>
      <c r="M963" s="90"/>
      <c r="O963" s="90"/>
    </row>
    <row r="964" spans="5:15" ht="14.4" x14ac:dyDescent="0.3">
      <c r="E964" s="89"/>
      <c r="G964" s="90"/>
      <c r="I964" s="90"/>
      <c r="K964" s="90"/>
      <c r="M964" s="90"/>
      <c r="O964" s="90"/>
    </row>
    <row r="965" spans="5:15" ht="14.4" x14ac:dyDescent="0.3">
      <c r="E965" s="89"/>
      <c r="G965" s="90"/>
      <c r="I965" s="90"/>
      <c r="K965" s="90"/>
      <c r="M965" s="90"/>
      <c r="O965" s="90"/>
    </row>
    <row r="966" spans="5:15" ht="14.4" x14ac:dyDescent="0.3">
      <c r="E966" s="89"/>
      <c r="G966" s="90"/>
      <c r="I966" s="90"/>
      <c r="K966" s="90"/>
      <c r="M966" s="90"/>
      <c r="O966" s="90"/>
    </row>
    <row r="967" spans="5:15" ht="14.4" x14ac:dyDescent="0.3">
      <c r="E967" s="89"/>
      <c r="G967" s="90"/>
      <c r="I967" s="90"/>
      <c r="K967" s="90"/>
      <c r="M967" s="90"/>
      <c r="O967" s="90"/>
    </row>
    <row r="968" spans="5:15" ht="14.4" x14ac:dyDescent="0.3">
      <c r="E968" s="89"/>
      <c r="G968" s="90"/>
      <c r="I968" s="90"/>
      <c r="K968" s="90"/>
      <c r="M968" s="90"/>
      <c r="O968" s="90"/>
    </row>
    <row r="969" spans="5:15" ht="14.4" x14ac:dyDescent="0.3">
      <c r="E969" s="89"/>
      <c r="G969" s="90"/>
      <c r="I969" s="90"/>
      <c r="K969" s="90"/>
      <c r="M969" s="90"/>
      <c r="O969" s="90"/>
    </row>
    <row r="970" spans="5:15" ht="14.4" x14ac:dyDescent="0.3">
      <c r="E970" s="89"/>
      <c r="G970" s="90"/>
      <c r="I970" s="90"/>
      <c r="K970" s="90"/>
      <c r="M970" s="90"/>
      <c r="O970" s="90"/>
    </row>
    <row r="971" spans="5:15" ht="14.4" x14ac:dyDescent="0.3">
      <c r="E971" s="89"/>
      <c r="G971" s="90"/>
      <c r="I971" s="90"/>
      <c r="K971" s="90"/>
      <c r="M971" s="90"/>
      <c r="O971" s="90"/>
    </row>
    <row r="972" spans="5:15" ht="14.4" x14ac:dyDescent="0.3">
      <c r="E972" s="89"/>
      <c r="G972" s="90"/>
      <c r="I972" s="90"/>
      <c r="K972" s="90"/>
      <c r="M972" s="90"/>
      <c r="O972" s="90"/>
    </row>
    <row r="973" spans="5:15" ht="14.4" x14ac:dyDescent="0.3">
      <c r="E973" s="89"/>
      <c r="G973" s="90"/>
      <c r="I973" s="90"/>
      <c r="K973" s="90"/>
      <c r="M973" s="90"/>
      <c r="O973" s="90"/>
    </row>
    <row r="974" spans="5:15" ht="14.4" x14ac:dyDescent="0.3">
      <c r="E974" s="89"/>
      <c r="G974" s="90"/>
      <c r="I974" s="90"/>
      <c r="K974" s="90"/>
      <c r="M974" s="90"/>
      <c r="O974" s="90"/>
    </row>
    <row r="975" spans="5:15" ht="14.4" x14ac:dyDescent="0.3">
      <c r="E975" s="89"/>
      <c r="G975" s="90"/>
      <c r="I975" s="90"/>
      <c r="K975" s="90"/>
      <c r="M975" s="90"/>
      <c r="O975" s="90"/>
    </row>
    <row r="976" spans="5:15" ht="14.4" x14ac:dyDescent="0.3">
      <c r="E976" s="89"/>
      <c r="G976" s="90"/>
      <c r="I976" s="90"/>
      <c r="K976" s="90"/>
      <c r="M976" s="90"/>
      <c r="O976" s="90"/>
    </row>
    <row r="977" spans="5:15" ht="14.4" x14ac:dyDescent="0.3">
      <c r="E977" s="89"/>
      <c r="G977" s="90"/>
      <c r="I977" s="90"/>
      <c r="K977" s="90"/>
      <c r="M977" s="90"/>
      <c r="O977" s="90"/>
    </row>
    <row r="978" spans="5:15" ht="14.4" x14ac:dyDescent="0.3">
      <c r="E978" s="89"/>
      <c r="G978" s="90"/>
      <c r="I978" s="90"/>
      <c r="K978" s="90"/>
      <c r="M978" s="90"/>
      <c r="O978" s="90"/>
    </row>
    <row r="979" spans="5:15" ht="14.4" x14ac:dyDescent="0.3">
      <c r="E979" s="89"/>
      <c r="G979" s="90"/>
      <c r="I979" s="90"/>
      <c r="K979" s="90"/>
      <c r="M979" s="90"/>
      <c r="O979" s="90"/>
    </row>
    <row r="980" spans="5:15" ht="14.4" x14ac:dyDescent="0.3">
      <c r="E980" s="89"/>
      <c r="G980" s="90"/>
      <c r="I980" s="90"/>
      <c r="K980" s="90"/>
      <c r="M980" s="90"/>
      <c r="O980" s="90"/>
    </row>
    <row r="981" spans="5:15" ht="14.4" x14ac:dyDescent="0.3">
      <c r="E981" s="89"/>
      <c r="G981" s="90"/>
      <c r="I981" s="90"/>
      <c r="K981" s="90"/>
      <c r="M981" s="90"/>
      <c r="O981" s="90"/>
    </row>
    <row r="982" spans="5:15" ht="14.4" x14ac:dyDescent="0.3">
      <c r="E982" s="89"/>
      <c r="G982" s="90"/>
      <c r="I982" s="90"/>
      <c r="K982" s="90"/>
      <c r="M982" s="90"/>
      <c r="O982" s="90"/>
    </row>
    <row r="983" spans="5:15" ht="14.4" x14ac:dyDescent="0.3">
      <c r="E983" s="89"/>
      <c r="G983" s="90"/>
      <c r="I983" s="90"/>
      <c r="K983" s="90"/>
      <c r="M983" s="90"/>
      <c r="O983" s="90"/>
    </row>
    <row r="984" spans="5:15" ht="14.4" x14ac:dyDescent="0.3">
      <c r="E984" s="89"/>
      <c r="G984" s="90"/>
      <c r="I984" s="90"/>
      <c r="K984" s="90"/>
      <c r="M984" s="90"/>
      <c r="O984" s="90"/>
    </row>
    <row r="985" spans="5:15" ht="14.4" x14ac:dyDescent="0.3">
      <c r="E985" s="89"/>
      <c r="G985" s="90"/>
      <c r="I985" s="90"/>
      <c r="K985" s="90"/>
      <c r="M985" s="90"/>
      <c r="O985" s="90"/>
    </row>
    <row r="986" spans="5:15" ht="14.4" x14ac:dyDescent="0.3">
      <c r="E986" s="89"/>
      <c r="G986" s="90"/>
      <c r="I986" s="90"/>
      <c r="K986" s="90"/>
      <c r="M986" s="90"/>
      <c r="O986" s="90"/>
    </row>
    <row r="987" spans="5:15" ht="14.4" x14ac:dyDescent="0.3">
      <c r="E987" s="89"/>
      <c r="G987" s="90"/>
      <c r="I987" s="90"/>
      <c r="K987" s="90"/>
      <c r="M987" s="90"/>
      <c r="O987" s="90"/>
    </row>
    <row r="988" spans="5:15" ht="14.4" x14ac:dyDescent="0.3">
      <c r="E988" s="89"/>
      <c r="G988" s="90"/>
      <c r="I988" s="90"/>
      <c r="K988" s="90"/>
      <c r="M988" s="90"/>
      <c r="O988" s="90"/>
    </row>
    <row r="989" spans="5:15" ht="14.4" x14ac:dyDescent="0.3">
      <c r="E989" s="89"/>
      <c r="G989" s="90"/>
      <c r="I989" s="90"/>
      <c r="K989" s="90"/>
      <c r="M989" s="90"/>
      <c r="O989" s="90"/>
    </row>
    <row r="990" spans="5:15" ht="14.4" x14ac:dyDescent="0.3">
      <c r="E990" s="89"/>
      <c r="G990" s="90"/>
      <c r="I990" s="90"/>
      <c r="K990" s="90"/>
      <c r="M990" s="90"/>
      <c r="O990" s="90"/>
    </row>
    <row r="991" spans="5:15" ht="14.4" x14ac:dyDescent="0.3">
      <c r="E991" s="89"/>
      <c r="G991" s="90"/>
      <c r="I991" s="90"/>
      <c r="K991" s="90"/>
      <c r="M991" s="90"/>
      <c r="O991" s="90"/>
    </row>
    <row r="992" spans="5:15" ht="14.4" x14ac:dyDescent="0.3">
      <c r="E992" s="89"/>
      <c r="G992" s="90"/>
      <c r="I992" s="90"/>
      <c r="K992" s="90"/>
      <c r="M992" s="90"/>
      <c r="O992" s="90"/>
    </row>
    <row r="993" spans="5:15" ht="14.4" x14ac:dyDescent="0.3">
      <c r="E993" s="89"/>
      <c r="G993" s="90"/>
      <c r="I993" s="90"/>
      <c r="K993" s="90"/>
      <c r="M993" s="90"/>
      <c r="O993" s="90"/>
    </row>
    <row r="994" spans="5:15" ht="14.4" x14ac:dyDescent="0.3">
      <c r="E994" s="89"/>
      <c r="G994" s="90"/>
      <c r="I994" s="90"/>
      <c r="K994" s="90"/>
      <c r="M994" s="90"/>
      <c r="O994" s="90"/>
    </row>
    <row r="995" spans="5:15" ht="14.4" x14ac:dyDescent="0.3">
      <c r="E995" s="89"/>
      <c r="G995" s="90"/>
      <c r="I995" s="90"/>
      <c r="K995" s="90"/>
      <c r="M995" s="90"/>
      <c r="O995" s="90"/>
    </row>
    <row r="996" spans="5:15" ht="14.4" x14ac:dyDescent="0.3">
      <c r="E996" s="89"/>
      <c r="G996" s="90"/>
      <c r="I996" s="90"/>
      <c r="K996" s="90"/>
      <c r="M996" s="90"/>
      <c r="O996" s="90"/>
    </row>
    <row r="997" spans="5:15" ht="14.4" x14ac:dyDescent="0.3">
      <c r="E997" s="89"/>
      <c r="G997" s="90"/>
      <c r="I997" s="90"/>
      <c r="K997" s="90"/>
      <c r="M997" s="90"/>
      <c r="O997" s="90"/>
    </row>
    <row r="998" spans="5:15" ht="14.4" x14ac:dyDescent="0.3">
      <c r="E998" s="89"/>
      <c r="G998" s="90"/>
      <c r="I998" s="90"/>
      <c r="K998" s="90"/>
      <c r="M998" s="90"/>
      <c r="O998" s="90"/>
    </row>
    <row r="999" spans="5:15" ht="14.4" x14ac:dyDescent="0.3">
      <c r="E999" s="89"/>
      <c r="G999" s="90"/>
      <c r="I999" s="90"/>
      <c r="K999" s="90"/>
      <c r="M999" s="90"/>
      <c r="O999" s="90"/>
    </row>
    <row r="1000" spans="5:15" ht="14.4" x14ac:dyDescent="0.3">
      <c r="E1000" s="89"/>
      <c r="G1000" s="90"/>
      <c r="I1000" s="90"/>
      <c r="K1000" s="90"/>
      <c r="M1000" s="90"/>
      <c r="O1000" s="90"/>
    </row>
  </sheetData>
  <mergeCells count="3">
    <mergeCell ref="A1:A2"/>
    <mergeCell ref="B1:F1"/>
    <mergeCell ref="G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F1" zoomScale="140" zoomScaleNormal="140" workbookViewId="0">
      <pane ySplit="2" topLeftCell="A21" activePane="bottomLeft" state="frozen"/>
      <selection pane="bottomLeft" activeCell="G30" sqref="G30"/>
    </sheetView>
  </sheetViews>
  <sheetFormatPr defaultColWidth="14.44140625" defaultRowHeight="15" customHeight="1" x14ac:dyDescent="0.3"/>
  <cols>
    <col min="1" max="1" width="44.33203125" bestFit="1" customWidth="1"/>
  </cols>
  <sheetData>
    <row r="1" spans="1:26" ht="15" customHeight="1" x14ac:dyDescent="0.3">
      <c r="A1" s="304" t="s">
        <v>611</v>
      </c>
      <c r="B1" s="305" t="s">
        <v>612</v>
      </c>
      <c r="C1" s="301"/>
      <c r="D1" s="301"/>
      <c r="E1" s="301"/>
      <c r="F1" s="301"/>
      <c r="G1" s="306" t="s">
        <v>613</v>
      </c>
      <c r="H1" s="301"/>
      <c r="I1" s="301"/>
      <c r="J1" s="301"/>
      <c r="K1" s="301"/>
      <c r="L1" s="301"/>
      <c r="M1" s="301"/>
      <c r="N1" s="301"/>
      <c r="O1" s="301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 customHeight="1" x14ac:dyDescent="0.3">
      <c r="A2" s="301"/>
      <c r="B2" s="92" t="s">
        <v>158</v>
      </c>
      <c r="C2" s="92" t="s">
        <v>159</v>
      </c>
      <c r="D2" s="92" t="s">
        <v>160</v>
      </c>
      <c r="E2" s="93" t="s">
        <v>161</v>
      </c>
      <c r="F2" s="92" t="s">
        <v>162</v>
      </c>
      <c r="G2" s="94" t="s">
        <v>163</v>
      </c>
      <c r="H2" s="95" t="s">
        <v>164</v>
      </c>
      <c r="I2" s="94" t="s">
        <v>165</v>
      </c>
      <c r="J2" s="95" t="s">
        <v>166</v>
      </c>
      <c r="K2" s="94" t="s">
        <v>167</v>
      </c>
      <c r="L2" s="95" t="s">
        <v>168</v>
      </c>
      <c r="M2" s="94" t="s">
        <v>169</v>
      </c>
      <c r="N2" s="95" t="s">
        <v>170</v>
      </c>
      <c r="O2" s="96" t="s">
        <v>171</v>
      </c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5" customHeight="1" x14ac:dyDescent="0.3">
      <c r="A3" s="91" t="s">
        <v>676</v>
      </c>
      <c r="B3" s="74"/>
      <c r="C3" s="74"/>
      <c r="D3" s="74"/>
      <c r="E3" s="80"/>
      <c r="F3" s="74"/>
      <c r="G3" s="81"/>
      <c r="H3" s="74"/>
      <c r="I3" s="81"/>
      <c r="J3" s="74"/>
      <c r="K3" s="81"/>
      <c r="L3" s="74"/>
      <c r="M3" s="81"/>
      <c r="N3" s="74"/>
      <c r="O3" s="81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5" customHeight="1" x14ac:dyDescent="0.3">
      <c r="A4" s="91" t="s">
        <v>615</v>
      </c>
      <c r="B4" s="74"/>
      <c r="C4" s="74"/>
      <c r="D4" s="74"/>
      <c r="E4" s="80"/>
      <c r="F4" s="74"/>
      <c r="G4" s="81"/>
      <c r="H4" s="74"/>
      <c r="I4" s="81"/>
      <c r="J4" s="74"/>
      <c r="K4" s="81"/>
      <c r="L4" s="74"/>
      <c r="M4" s="81"/>
      <c r="N4" s="74"/>
      <c r="O4" s="81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5" customHeight="1" x14ac:dyDescent="0.3">
      <c r="A5" s="1" t="s">
        <v>677</v>
      </c>
      <c r="B5" s="97">
        <v>362</v>
      </c>
      <c r="C5" s="83">
        <v>376</v>
      </c>
      <c r="D5" s="83">
        <v>376</v>
      </c>
      <c r="E5" s="84">
        <v>376</v>
      </c>
      <c r="F5" s="83">
        <v>376</v>
      </c>
      <c r="G5" s="98">
        <v>376</v>
      </c>
      <c r="H5" s="97">
        <v>376</v>
      </c>
      <c r="I5" s="98">
        <v>376</v>
      </c>
      <c r="J5" s="97">
        <v>376</v>
      </c>
      <c r="K5" s="98">
        <v>376</v>
      </c>
      <c r="L5" s="97">
        <v>376</v>
      </c>
      <c r="M5" s="98">
        <v>380</v>
      </c>
      <c r="N5" s="97">
        <v>380</v>
      </c>
      <c r="O5" s="98">
        <v>380</v>
      </c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1" t="s">
        <v>678</v>
      </c>
      <c r="B6" s="97">
        <v>363</v>
      </c>
      <c r="C6" s="97">
        <v>363</v>
      </c>
      <c r="D6" s="97">
        <v>363</v>
      </c>
      <c r="E6" s="99">
        <v>363</v>
      </c>
      <c r="F6" s="97">
        <v>374</v>
      </c>
      <c r="G6" s="98">
        <v>374</v>
      </c>
      <c r="H6" s="97">
        <v>374</v>
      </c>
      <c r="I6" s="98">
        <v>374</v>
      </c>
      <c r="J6" s="97">
        <v>374</v>
      </c>
      <c r="K6" s="98">
        <v>374</v>
      </c>
      <c r="L6" s="97">
        <v>374</v>
      </c>
      <c r="M6" s="98">
        <v>374</v>
      </c>
      <c r="N6" s="97">
        <v>374</v>
      </c>
      <c r="O6" s="98">
        <v>374</v>
      </c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" customHeight="1" x14ac:dyDescent="0.3">
      <c r="A7" s="1" t="s">
        <v>679</v>
      </c>
      <c r="B7" s="97">
        <v>373</v>
      </c>
      <c r="C7" s="97">
        <v>373</v>
      </c>
      <c r="D7" s="97">
        <v>383</v>
      </c>
      <c r="E7" s="99">
        <v>383</v>
      </c>
      <c r="F7" s="97">
        <v>383</v>
      </c>
      <c r="G7" s="98">
        <v>383</v>
      </c>
      <c r="H7" s="97">
        <v>383</v>
      </c>
      <c r="I7" s="98">
        <v>383</v>
      </c>
      <c r="J7" s="97">
        <v>383</v>
      </c>
      <c r="K7" s="98">
        <v>383</v>
      </c>
      <c r="L7" s="97">
        <v>383</v>
      </c>
      <c r="M7" s="98">
        <v>383</v>
      </c>
      <c r="N7" s="97">
        <v>385</v>
      </c>
      <c r="O7" s="98">
        <v>385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" customHeight="1" x14ac:dyDescent="0.3">
      <c r="A8" s="1" t="s">
        <v>680</v>
      </c>
      <c r="B8" s="97">
        <v>361</v>
      </c>
      <c r="C8" s="97">
        <v>361</v>
      </c>
      <c r="D8" s="97">
        <v>370</v>
      </c>
      <c r="E8" s="99">
        <v>370</v>
      </c>
      <c r="F8" s="97">
        <v>370</v>
      </c>
      <c r="G8" s="98">
        <v>370</v>
      </c>
      <c r="H8" s="97">
        <v>370</v>
      </c>
      <c r="I8" s="98">
        <v>370</v>
      </c>
      <c r="J8" s="97">
        <v>370</v>
      </c>
      <c r="K8" s="98">
        <v>370</v>
      </c>
      <c r="L8" s="97">
        <v>370</v>
      </c>
      <c r="M8" s="98">
        <v>370</v>
      </c>
      <c r="N8" s="97">
        <v>380</v>
      </c>
      <c r="O8" s="98">
        <v>380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" customHeight="1" x14ac:dyDescent="0.3">
      <c r="A9" s="1" t="s">
        <v>681</v>
      </c>
      <c r="B9" s="97">
        <v>0</v>
      </c>
      <c r="C9" s="100" t="s">
        <v>682</v>
      </c>
      <c r="D9" s="100" t="s">
        <v>682</v>
      </c>
      <c r="E9" s="99">
        <v>377</v>
      </c>
      <c r="F9" s="97">
        <v>377</v>
      </c>
      <c r="G9" s="98">
        <v>377</v>
      </c>
      <c r="H9" s="97">
        <v>377</v>
      </c>
      <c r="I9" s="98">
        <v>377</v>
      </c>
      <c r="J9" s="97">
        <v>377</v>
      </c>
      <c r="K9" s="98">
        <v>377</v>
      </c>
      <c r="L9" s="97">
        <v>377</v>
      </c>
      <c r="M9" s="98">
        <v>377</v>
      </c>
      <c r="N9" s="97">
        <v>377</v>
      </c>
      <c r="O9" s="98">
        <v>377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5" customHeight="1" x14ac:dyDescent="0.3">
      <c r="A10" s="1" t="s">
        <v>683</v>
      </c>
      <c r="B10" s="97">
        <v>363</v>
      </c>
      <c r="C10" s="97">
        <v>363</v>
      </c>
      <c r="D10" s="97">
        <v>363</v>
      </c>
      <c r="E10" s="99">
        <v>366</v>
      </c>
      <c r="F10" s="97">
        <v>366</v>
      </c>
      <c r="G10" s="98">
        <v>366</v>
      </c>
      <c r="H10" s="97">
        <v>366</v>
      </c>
      <c r="I10" s="98">
        <v>366</v>
      </c>
      <c r="J10" s="97">
        <v>366</v>
      </c>
      <c r="K10" s="98">
        <v>366</v>
      </c>
      <c r="L10" s="97">
        <v>366</v>
      </c>
      <c r="M10" s="98">
        <v>366</v>
      </c>
      <c r="N10" s="97">
        <v>366</v>
      </c>
      <c r="O10" s="98">
        <v>375</v>
      </c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5" customHeight="1" x14ac:dyDescent="0.3">
      <c r="A11" s="74"/>
      <c r="B11" s="74"/>
      <c r="C11" s="74"/>
      <c r="D11" s="74"/>
      <c r="E11" s="80"/>
      <c r="F11" s="74"/>
      <c r="G11" s="81"/>
      <c r="H11" s="74"/>
      <c r="I11" s="81"/>
      <c r="J11" s="74"/>
      <c r="K11" s="81"/>
      <c r="L11" s="74"/>
      <c r="M11" s="81"/>
      <c r="N11" s="74"/>
      <c r="O11" s="81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5" customHeight="1" x14ac:dyDescent="0.3">
      <c r="A12" s="91" t="s">
        <v>684</v>
      </c>
      <c r="B12" s="74"/>
      <c r="C12" s="74"/>
      <c r="D12" s="74"/>
      <c r="E12" s="80"/>
      <c r="F12" s="74"/>
      <c r="G12" s="81"/>
      <c r="H12" s="74"/>
      <c r="I12" s="81"/>
      <c r="J12" s="74"/>
      <c r="K12" s="81"/>
      <c r="L12" s="74"/>
      <c r="M12" s="81"/>
      <c r="N12" s="74"/>
      <c r="O12" s="81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5" customHeight="1" x14ac:dyDescent="0.3">
      <c r="A13" s="91" t="s">
        <v>623</v>
      </c>
      <c r="B13" s="74"/>
      <c r="C13" s="74"/>
      <c r="D13" s="74"/>
      <c r="E13" s="80"/>
      <c r="F13" s="74"/>
      <c r="G13" s="81"/>
      <c r="H13" s="74"/>
      <c r="I13" s="81"/>
      <c r="J13" s="74"/>
      <c r="K13" s="81"/>
      <c r="L13" s="74"/>
      <c r="M13" s="81"/>
      <c r="N13" s="74"/>
      <c r="O13" s="81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" customHeight="1" x14ac:dyDescent="0.3">
      <c r="A14" s="1" t="s">
        <v>677</v>
      </c>
      <c r="B14" s="97" t="s">
        <v>685</v>
      </c>
      <c r="C14" s="97" t="s">
        <v>685</v>
      </c>
      <c r="D14" s="97" t="s">
        <v>686</v>
      </c>
      <c r="E14" s="99" t="s">
        <v>686</v>
      </c>
      <c r="F14" s="97" t="s">
        <v>686</v>
      </c>
      <c r="G14" s="98" t="s">
        <v>686</v>
      </c>
      <c r="H14" s="97" t="s">
        <v>686</v>
      </c>
      <c r="I14" s="98" t="s">
        <v>686</v>
      </c>
      <c r="J14" s="97" t="s">
        <v>686</v>
      </c>
      <c r="K14" s="98" t="s">
        <v>686</v>
      </c>
      <c r="L14" s="97" t="s">
        <v>686</v>
      </c>
      <c r="M14" s="98" t="s">
        <v>686</v>
      </c>
      <c r="N14" s="97" t="s">
        <v>686</v>
      </c>
      <c r="O14" s="98" t="s">
        <v>686</v>
      </c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5" customHeight="1" x14ac:dyDescent="0.3">
      <c r="A15" s="1" t="s">
        <v>678</v>
      </c>
      <c r="B15" s="97" t="s">
        <v>685</v>
      </c>
      <c r="C15" s="97" t="s">
        <v>685</v>
      </c>
      <c r="D15" s="97" t="s">
        <v>685</v>
      </c>
      <c r="E15" s="99" t="s">
        <v>685</v>
      </c>
      <c r="F15" s="97" t="s">
        <v>685</v>
      </c>
      <c r="G15" s="98" t="s">
        <v>685</v>
      </c>
      <c r="H15" s="97" t="s">
        <v>685</v>
      </c>
      <c r="I15" s="98" t="s">
        <v>685</v>
      </c>
      <c r="J15" s="97" t="s">
        <v>685</v>
      </c>
      <c r="K15" s="98" t="s">
        <v>685</v>
      </c>
      <c r="L15" s="97" t="s">
        <v>685</v>
      </c>
      <c r="M15" s="98" t="s">
        <v>685</v>
      </c>
      <c r="N15" s="97" t="s">
        <v>685</v>
      </c>
      <c r="O15" s="98" t="s">
        <v>685</v>
      </c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5" customHeight="1" x14ac:dyDescent="0.3">
      <c r="A16" s="1" t="s">
        <v>679</v>
      </c>
      <c r="B16" s="97" t="s">
        <v>685</v>
      </c>
      <c r="C16" s="97" t="s">
        <v>685</v>
      </c>
      <c r="D16" s="97" t="s">
        <v>685</v>
      </c>
      <c r="E16" s="99" t="s">
        <v>685</v>
      </c>
      <c r="F16" s="97" t="s">
        <v>685</v>
      </c>
      <c r="G16" s="98" t="s">
        <v>685</v>
      </c>
      <c r="H16" s="97" t="s">
        <v>685</v>
      </c>
      <c r="I16" s="98" t="s">
        <v>685</v>
      </c>
      <c r="J16" s="97" t="s">
        <v>685</v>
      </c>
      <c r="K16" s="98" t="s">
        <v>685</v>
      </c>
      <c r="L16" s="97" t="s">
        <v>685</v>
      </c>
      <c r="M16" s="98" t="s">
        <v>685</v>
      </c>
      <c r="N16" s="97" t="s">
        <v>686</v>
      </c>
      <c r="O16" s="98" t="s">
        <v>686</v>
      </c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5" customHeight="1" x14ac:dyDescent="0.3">
      <c r="A17" s="1" t="s">
        <v>680</v>
      </c>
      <c r="B17" s="97" t="s">
        <v>685</v>
      </c>
      <c r="C17" s="97" t="s">
        <v>685</v>
      </c>
      <c r="D17" s="97" t="s">
        <v>686</v>
      </c>
      <c r="E17" s="99" t="s">
        <v>686</v>
      </c>
      <c r="F17" s="97" t="s">
        <v>686</v>
      </c>
      <c r="G17" s="98" t="s">
        <v>686</v>
      </c>
      <c r="H17" s="97" t="s">
        <v>686</v>
      </c>
      <c r="I17" s="98" t="s">
        <v>686</v>
      </c>
      <c r="J17" s="97" t="s">
        <v>686</v>
      </c>
      <c r="K17" s="98" t="s">
        <v>686</v>
      </c>
      <c r="L17" s="97" t="s">
        <v>686</v>
      </c>
      <c r="M17" s="98" t="s">
        <v>686</v>
      </c>
      <c r="N17" s="97" t="s">
        <v>686</v>
      </c>
      <c r="O17" s="98" t="s">
        <v>686</v>
      </c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" customHeight="1" x14ac:dyDescent="0.3">
      <c r="A18" s="1" t="s">
        <v>681</v>
      </c>
      <c r="B18" s="97" t="s">
        <v>685</v>
      </c>
      <c r="C18" s="97" t="s">
        <v>685</v>
      </c>
      <c r="D18" s="97" t="s">
        <v>685</v>
      </c>
      <c r="E18" s="99" t="s">
        <v>685</v>
      </c>
      <c r="F18" s="97" t="s">
        <v>685</v>
      </c>
      <c r="G18" s="98" t="s">
        <v>685</v>
      </c>
      <c r="H18" s="97" t="s">
        <v>685</v>
      </c>
      <c r="I18" s="98" t="s">
        <v>685</v>
      </c>
      <c r="J18" s="97" t="s">
        <v>685</v>
      </c>
      <c r="K18" s="98" t="s">
        <v>685</v>
      </c>
      <c r="L18" s="97" t="s">
        <v>685</v>
      </c>
      <c r="M18" s="98" t="s">
        <v>685</v>
      </c>
      <c r="N18" s="97" t="s">
        <v>685</v>
      </c>
      <c r="O18" s="98" t="s">
        <v>685</v>
      </c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 customHeight="1" x14ac:dyDescent="0.3">
      <c r="A19" s="1" t="s">
        <v>683</v>
      </c>
      <c r="B19" s="97" t="s">
        <v>685</v>
      </c>
      <c r="C19" s="97" t="s">
        <v>685</v>
      </c>
      <c r="D19" s="97" t="s">
        <v>685</v>
      </c>
      <c r="E19" s="99" t="s">
        <v>685</v>
      </c>
      <c r="F19" s="97" t="s">
        <v>685</v>
      </c>
      <c r="G19" s="98" t="s">
        <v>685</v>
      </c>
      <c r="H19" s="97" t="s">
        <v>685</v>
      </c>
      <c r="I19" s="98" t="s">
        <v>685</v>
      </c>
      <c r="J19" s="97" t="s">
        <v>685</v>
      </c>
      <c r="K19" s="98" t="s">
        <v>685</v>
      </c>
      <c r="L19" s="97" t="s">
        <v>685</v>
      </c>
      <c r="M19" s="98" t="s">
        <v>685</v>
      </c>
      <c r="N19" s="97" t="s">
        <v>685</v>
      </c>
      <c r="O19" s="98" t="s">
        <v>685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 customHeight="1" x14ac:dyDescent="0.3">
      <c r="A20" s="74"/>
      <c r="B20" s="74"/>
      <c r="C20" s="74"/>
      <c r="D20" s="74"/>
      <c r="E20" s="80"/>
      <c r="F20" s="74"/>
      <c r="G20" s="81"/>
      <c r="H20" s="74"/>
      <c r="I20" s="81"/>
      <c r="J20" s="74"/>
      <c r="K20" s="81"/>
      <c r="L20" s="74"/>
      <c r="M20" s="81"/>
      <c r="N20" s="74"/>
      <c r="O20" s="81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 customHeight="1" x14ac:dyDescent="0.3">
      <c r="A21" s="91" t="s">
        <v>687</v>
      </c>
      <c r="B21" s="74"/>
      <c r="C21" s="74"/>
      <c r="D21" s="74"/>
      <c r="E21" s="80"/>
      <c r="F21" s="74"/>
      <c r="G21" s="81"/>
      <c r="H21" s="74"/>
      <c r="I21" s="81"/>
      <c r="J21" s="74"/>
      <c r="K21" s="81"/>
      <c r="L21" s="74"/>
      <c r="M21" s="81"/>
      <c r="N21" s="74"/>
      <c r="O21" s="81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 customHeight="1" x14ac:dyDescent="0.3">
      <c r="A22" s="91" t="s">
        <v>625</v>
      </c>
      <c r="B22" s="97"/>
      <c r="C22" s="97"/>
      <c r="D22" s="97"/>
      <c r="E22" s="99"/>
      <c r="F22" s="97"/>
      <c r="G22" s="81"/>
      <c r="H22" s="74"/>
      <c r="I22" s="81"/>
      <c r="J22" s="74"/>
      <c r="K22" s="81"/>
      <c r="L22" s="74"/>
      <c r="M22" s="81"/>
      <c r="N22" s="74"/>
      <c r="O22" s="81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 customHeight="1" x14ac:dyDescent="0.3">
      <c r="A23" s="1" t="s">
        <v>677</v>
      </c>
      <c r="B23" s="97" t="s">
        <v>685</v>
      </c>
      <c r="C23" s="97" t="s">
        <v>685</v>
      </c>
      <c r="D23" s="97" t="s">
        <v>685</v>
      </c>
      <c r="E23" s="99" t="s">
        <v>685</v>
      </c>
      <c r="F23" s="97" t="s">
        <v>685</v>
      </c>
      <c r="G23" s="98" t="s">
        <v>685</v>
      </c>
      <c r="H23" s="97" t="s">
        <v>685</v>
      </c>
      <c r="I23" s="98" t="s">
        <v>685</v>
      </c>
      <c r="J23" s="97" t="s">
        <v>685</v>
      </c>
      <c r="K23" s="98" t="s">
        <v>685</v>
      </c>
      <c r="L23" s="97" t="s">
        <v>685</v>
      </c>
      <c r="M23" s="98" t="s">
        <v>685</v>
      </c>
      <c r="N23" s="97" t="s">
        <v>686</v>
      </c>
      <c r="O23" s="98" t="s">
        <v>686</v>
      </c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 customHeight="1" x14ac:dyDescent="0.3">
      <c r="A24" s="1" t="s">
        <v>678</v>
      </c>
      <c r="B24" s="97" t="s">
        <v>685</v>
      </c>
      <c r="C24" s="97" t="s">
        <v>685</v>
      </c>
      <c r="D24" s="97" t="s">
        <v>685</v>
      </c>
      <c r="E24" s="99" t="s">
        <v>685</v>
      </c>
      <c r="F24" s="97" t="s">
        <v>685</v>
      </c>
      <c r="G24" s="98" t="s">
        <v>685</v>
      </c>
      <c r="H24" s="97" t="s">
        <v>685</v>
      </c>
      <c r="I24" s="98" t="s">
        <v>685</v>
      </c>
      <c r="J24" s="97" t="s">
        <v>685</v>
      </c>
      <c r="K24" s="98" t="s">
        <v>685</v>
      </c>
      <c r="L24" s="97" t="s">
        <v>685</v>
      </c>
      <c r="M24" s="98" t="s">
        <v>685</v>
      </c>
      <c r="N24" s="97" t="s">
        <v>685</v>
      </c>
      <c r="O24" s="98" t="s">
        <v>685</v>
      </c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 customHeight="1" x14ac:dyDescent="0.3">
      <c r="A25" s="1" t="s">
        <v>679</v>
      </c>
      <c r="B25" s="97" t="s">
        <v>685</v>
      </c>
      <c r="C25" s="97" t="s">
        <v>685</v>
      </c>
      <c r="D25" s="97" t="s">
        <v>685</v>
      </c>
      <c r="E25" s="99" t="s">
        <v>685</v>
      </c>
      <c r="F25" s="97" t="s">
        <v>685</v>
      </c>
      <c r="G25" s="98" t="s">
        <v>685</v>
      </c>
      <c r="H25" s="97" t="s">
        <v>685</v>
      </c>
      <c r="I25" s="98" t="s">
        <v>685</v>
      </c>
      <c r="J25" s="97" t="s">
        <v>685</v>
      </c>
      <c r="K25" s="98" t="s">
        <v>685</v>
      </c>
      <c r="L25" s="97" t="s">
        <v>685</v>
      </c>
      <c r="M25" s="98" t="s">
        <v>685</v>
      </c>
      <c r="N25" s="97" t="s">
        <v>686</v>
      </c>
      <c r="O25" s="98" t="s">
        <v>686</v>
      </c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 customHeight="1" x14ac:dyDescent="0.3">
      <c r="A26" s="1" t="s">
        <v>680</v>
      </c>
      <c r="B26" s="97" t="s">
        <v>685</v>
      </c>
      <c r="C26" s="97" t="s">
        <v>685</v>
      </c>
      <c r="D26" s="97" t="s">
        <v>685</v>
      </c>
      <c r="E26" s="99" t="s">
        <v>685</v>
      </c>
      <c r="F26" s="97" t="s">
        <v>685</v>
      </c>
      <c r="G26" s="98" t="s">
        <v>685</v>
      </c>
      <c r="H26" s="97" t="s">
        <v>685</v>
      </c>
      <c r="I26" s="98" t="s">
        <v>685</v>
      </c>
      <c r="J26" s="97" t="s">
        <v>685</v>
      </c>
      <c r="K26" s="98" t="s">
        <v>685</v>
      </c>
      <c r="L26" s="97" t="s">
        <v>685</v>
      </c>
      <c r="M26" s="98" t="s">
        <v>685</v>
      </c>
      <c r="N26" s="97" t="s">
        <v>685</v>
      </c>
      <c r="O26" s="98" t="s">
        <v>685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 customHeight="1" x14ac:dyDescent="0.3">
      <c r="A27" s="1" t="s">
        <v>681</v>
      </c>
      <c r="B27" s="97" t="s">
        <v>685</v>
      </c>
      <c r="C27" s="97" t="s">
        <v>685</v>
      </c>
      <c r="D27" s="97" t="s">
        <v>685</v>
      </c>
      <c r="E27" s="99" t="s">
        <v>685</v>
      </c>
      <c r="F27" s="97" t="s">
        <v>685</v>
      </c>
      <c r="G27" s="98" t="s">
        <v>685</v>
      </c>
      <c r="H27" s="97" t="s">
        <v>685</v>
      </c>
      <c r="I27" s="98" t="s">
        <v>685</v>
      </c>
      <c r="J27" s="97" t="s">
        <v>685</v>
      </c>
      <c r="K27" s="98" t="s">
        <v>685</v>
      </c>
      <c r="L27" s="97" t="s">
        <v>685</v>
      </c>
      <c r="M27" s="98" t="s">
        <v>685</v>
      </c>
      <c r="N27" s="97" t="s">
        <v>685</v>
      </c>
      <c r="O27" s="98" t="s">
        <v>685</v>
      </c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4.4" x14ac:dyDescent="0.3">
      <c r="A28" s="1" t="s">
        <v>683</v>
      </c>
      <c r="B28" s="97" t="s">
        <v>685</v>
      </c>
      <c r="C28" s="97" t="s">
        <v>685</v>
      </c>
      <c r="D28" s="97" t="s">
        <v>685</v>
      </c>
      <c r="E28" s="99" t="s">
        <v>685</v>
      </c>
      <c r="F28" s="97" t="s">
        <v>685</v>
      </c>
      <c r="G28" s="98" t="s">
        <v>685</v>
      </c>
      <c r="H28" s="97" t="s">
        <v>685</v>
      </c>
      <c r="I28" s="98" t="s">
        <v>685</v>
      </c>
      <c r="J28" s="97" t="s">
        <v>685</v>
      </c>
      <c r="K28" s="98" t="s">
        <v>685</v>
      </c>
      <c r="L28" s="97" t="s">
        <v>685</v>
      </c>
      <c r="M28" s="98" t="s">
        <v>685</v>
      </c>
      <c r="N28" s="97" t="s">
        <v>685</v>
      </c>
      <c r="O28" s="98" t="s">
        <v>685</v>
      </c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4.4" x14ac:dyDescent="0.3">
      <c r="A29" s="74"/>
      <c r="B29" s="74"/>
      <c r="C29" s="74"/>
      <c r="D29" s="74"/>
      <c r="E29" s="80"/>
      <c r="F29" s="74"/>
      <c r="G29" s="81"/>
      <c r="H29" s="74"/>
      <c r="I29" s="81"/>
      <c r="J29" s="74"/>
      <c r="K29" s="81"/>
      <c r="L29" s="74"/>
      <c r="M29" s="81"/>
      <c r="N29" s="74"/>
      <c r="O29" s="81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28.8" x14ac:dyDescent="0.3">
      <c r="A30" s="72" t="s">
        <v>688</v>
      </c>
      <c r="B30" s="74"/>
      <c r="C30" s="74"/>
      <c r="D30" s="74"/>
      <c r="E30" s="80"/>
      <c r="F30" s="74"/>
      <c r="G30" s="81"/>
      <c r="H30" s="74"/>
      <c r="I30" s="81"/>
      <c r="J30" s="74"/>
      <c r="K30" s="81"/>
      <c r="L30" s="74"/>
      <c r="M30" s="81"/>
      <c r="N30" s="74"/>
      <c r="O30" s="252">
        <f>+O31/M31-1</f>
        <v>0.125</v>
      </c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4.4" x14ac:dyDescent="0.3">
      <c r="A31" s="91" t="s">
        <v>628</v>
      </c>
      <c r="B31" s="97">
        <v>75</v>
      </c>
      <c r="C31" s="97">
        <v>75</v>
      </c>
      <c r="D31" s="97">
        <v>75</v>
      </c>
      <c r="E31" s="99">
        <v>80</v>
      </c>
      <c r="F31" s="97">
        <v>80</v>
      </c>
      <c r="G31" s="98">
        <v>80</v>
      </c>
      <c r="H31" s="97">
        <v>80</v>
      </c>
      <c r="I31" s="98">
        <v>80</v>
      </c>
      <c r="J31" s="97">
        <v>80</v>
      </c>
      <c r="K31" s="98">
        <v>80</v>
      </c>
      <c r="L31" s="97">
        <v>80</v>
      </c>
      <c r="M31" s="98">
        <v>80</v>
      </c>
      <c r="N31" s="97">
        <v>80</v>
      </c>
      <c r="O31" s="98">
        <v>90</v>
      </c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4.4" x14ac:dyDescent="0.3">
      <c r="A32" s="74"/>
      <c r="B32" s="74"/>
      <c r="C32" s="74"/>
      <c r="D32" s="74"/>
      <c r="E32" s="80"/>
      <c r="F32" s="74"/>
      <c r="G32" s="81"/>
      <c r="H32" s="74"/>
      <c r="I32" s="81"/>
      <c r="J32" s="74"/>
      <c r="K32" s="81"/>
      <c r="L32" s="74"/>
      <c r="M32" s="81"/>
      <c r="N32" s="74"/>
      <c r="O32" s="81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4.4" x14ac:dyDescent="0.3">
      <c r="A33" s="72" t="s">
        <v>647</v>
      </c>
      <c r="B33" s="74"/>
      <c r="C33" s="74"/>
      <c r="D33" s="74"/>
      <c r="E33" s="80"/>
      <c r="F33" s="74"/>
      <c r="G33" s="81"/>
      <c r="H33" s="74"/>
      <c r="I33" s="81"/>
      <c r="J33" s="74"/>
      <c r="K33" s="81"/>
      <c r="L33" s="74"/>
      <c r="M33" s="81"/>
      <c r="N33" s="74"/>
      <c r="O33" s="8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28.8" x14ac:dyDescent="0.3">
      <c r="A34" s="72" t="s">
        <v>689</v>
      </c>
      <c r="B34" s="74"/>
      <c r="C34" s="74"/>
      <c r="D34" s="74"/>
      <c r="E34" s="80"/>
      <c r="F34" s="74"/>
      <c r="G34" s="81"/>
      <c r="H34" s="74"/>
      <c r="I34" s="81"/>
      <c r="J34" s="74"/>
      <c r="K34" s="81"/>
      <c r="L34" s="74"/>
      <c r="M34" s="81"/>
      <c r="N34" s="74"/>
      <c r="O34" s="81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4.4" x14ac:dyDescent="0.3">
      <c r="A35" s="91" t="s">
        <v>615</v>
      </c>
      <c r="B35" s="101">
        <f t="shared" ref="B35:C35" si="0">1/75</f>
        <v>1.3333333333333334E-2</v>
      </c>
      <c r="C35" s="101">
        <f t="shared" si="0"/>
        <v>1.3333333333333334E-2</v>
      </c>
      <c r="D35" s="101">
        <f t="shared" ref="D35:E35" si="1">3/80</f>
        <v>3.7499999999999999E-2</v>
      </c>
      <c r="E35" s="102">
        <f t="shared" si="1"/>
        <v>3.7499999999999999E-2</v>
      </c>
      <c r="F35" s="101">
        <f>2/80</f>
        <v>2.5000000000000001E-2</v>
      </c>
      <c r="G35" s="103">
        <v>0.03</v>
      </c>
      <c r="H35" s="104">
        <v>0.03</v>
      </c>
      <c r="I35" s="103">
        <v>0.03</v>
      </c>
      <c r="J35" s="104">
        <v>0.03</v>
      </c>
      <c r="K35" s="103">
        <v>0.03</v>
      </c>
      <c r="L35" s="104">
        <v>0.03</v>
      </c>
      <c r="M35" s="103">
        <v>0.03</v>
      </c>
      <c r="N35" s="104">
        <v>0.05</v>
      </c>
      <c r="O35" s="103">
        <v>0.05</v>
      </c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4.4" x14ac:dyDescent="0.3">
      <c r="A36" s="74"/>
      <c r="B36" s="74"/>
      <c r="C36" s="74"/>
      <c r="D36" s="74"/>
      <c r="E36" s="80"/>
      <c r="F36" s="74"/>
      <c r="G36" s="81"/>
      <c r="H36" s="74"/>
      <c r="I36" s="81"/>
      <c r="J36" s="74"/>
      <c r="K36" s="81"/>
      <c r="L36" s="74"/>
      <c r="M36" s="81"/>
      <c r="N36" s="74"/>
      <c r="O36" s="81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43.2" x14ac:dyDescent="0.3">
      <c r="A37" s="72" t="s">
        <v>690</v>
      </c>
      <c r="B37" s="74"/>
      <c r="C37" s="74"/>
      <c r="D37" s="74"/>
      <c r="E37" s="80"/>
      <c r="F37" s="74"/>
      <c r="G37" s="81"/>
      <c r="H37" s="74"/>
      <c r="I37" s="81"/>
      <c r="J37" s="74"/>
      <c r="K37" s="81"/>
      <c r="L37" s="74"/>
      <c r="M37" s="81"/>
      <c r="N37" s="74"/>
      <c r="O37" s="81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4.4" x14ac:dyDescent="0.3">
      <c r="A38" s="91" t="s">
        <v>623</v>
      </c>
      <c r="B38" s="104">
        <f t="shared" ref="B38:O38" si="2">0/80</f>
        <v>0</v>
      </c>
      <c r="C38" s="104">
        <f t="shared" si="2"/>
        <v>0</v>
      </c>
      <c r="D38" s="104">
        <f t="shared" si="2"/>
        <v>0</v>
      </c>
      <c r="E38" s="105">
        <f t="shared" si="2"/>
        <v>0</v>
      </c>
      <c r="F38" s="104">
        <f t="shared" si="2"/>
        <v>0</v>
      </c>
      <c r="G38" s="103">
        <f t="shared" si="2"/>
        <v>0</v>
      </c>
      <c r="H38" s="104">
        <f t="shared" si="2"/>
        <v>0</v>
      </c>
      <c r="I38" s="103">
        <f t="shared" si="2"/>
        <v>0</v>
      </c>
      <c r="J38" s="104">
        <f t="shared" si="2"/>
        <v>0</v>
      </c>
      <c r="K38" s="103">
        <f t="shared" si="2"/>
        <v>0</v>
      </c>
      <c r="L38" s="104">
        <f t="shared" si="2"/>
        <v>0</v>
      </c>
      <c r="M38" s="103">
        <f t="shared" si="2"/>
        <v>0</v>
      </c>
      <c r="N38" s="104">
        <f t="shared" si="2"/>
        <v>0</v>
      </c>
      <c r="O38" s="103">
        <f t="shared" si="2"/>
        <v>0</v>
      </c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4.4" x14ac:dyDescent="0.3">
      <c r="A39" s="74"/>
      <c r="B39" s="74"/>
      <c r="C39" s="74"/>
      <c r="D39" s="74"/>
      <c r="E39" s="80"/>
      <c r="F39" s="74"/>
      <c r="G39" s="81"/>
      <c r="H39" s="74"/>
      <c r="I39" s="81"/>
      <c r="J39" s="74"/>
      <c r="K39" s="81"/>
      <c r="L39" s="74"/>
      <c r="M39" s="81"/>
      <c r="N39" s="74"/>
      <c r="O39" s="81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43.2" x14ac:dyDescent="0.3">
      <c r="A40" s="72" t="s">
        <v>691</v>
      </c>
      <c r="B40" s="74"/>
      <c r="C40" s="74"/>
      <c r="D40" s="74"/>
      <c r="E40" s="80"/>
      <c r="F40" s="74"/>
      <c r="G40" s="81"/>
      <c r="H40" s="74"/>
      <c r="I40" s="81"/>
      <c r="J40" s="74"/>
      <c r="K40" s="81"/>
      <c r="L40" s="74"/>
      <c r="M40" s="81"/>
      <c r="N40" s="74"/>
      <c r="O40" s="81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4.4" x14ac:dyDescent="0.3">
      <c r="A41" s="91" t="s">
        <v>625</v>
      </c>
      <c r="B41" s="74"/>
      <c r="C41" s="74"/>
      <c r="D41" s="74"/>
      <c r="E41" s="80"/>
      <c r="F41" s="74"/>
      <c r="G41" s="81"/>
      <c r="H41" s="74"/>
      <c r="I41" s="81"/>
      <c r="J41" s="74"/>
      <c r="K41" s="81"/>
      <c r="L41" s="74"/>
      <c r="M41" s="81"/>
      <c r="N41" s="74"/>
      <c r="O41" s="8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4.4" x14ac:dyDescent="0.3">
      <c r="A42" s="1" t="s">
        <v>692</v>
      </c>
      <c r="B42" s="106">
        <v>9</v>
      </c>
      <c r="C42" s="106">
        <v>9</v>
      </c>
      <c r="D42" s="106">
        <v>9</v>
      </c>
      <c r="E42" s="107">
        <v>9</v>
      </c>
      <c r="F42" s="106">
        <v>9</v>
      </c>
      <c r="G42" s="98">
        <v>12</v>
      </c>
      <c r="H42" s="97"/>
      <c r="I42" s="98">
        <v>12</v>
      </c>
      <c r="J42" s="97"/>
      <c r="K42" s="98">
        <v>15</v>
      </c>
      <c r="L42" s="97"/>
      <c r="M42" s="98">
        <v>15</v>
      </c>
      <c r="N42" s="97"/>
      <c r="O42" s="98">
        <v>20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4.4" x14ac:dyDescent="0.3">
      <c r="A43" s="1" t="s">
        <v>693</v>
      </c>
      <c r="B43" s="106">
        <v>13</v>
      </c>
      <c r="C43" s="106">
        <v>16</v>
      </c>
      <c r="D43" s="106">
        <v>14</v>
      </c>
      <c r="E43" s="107">
        <v>24</v>
      </c>
      <c r="F43" s="106">
        <v>29</v>
      </c>
      <c r="G43" s="98">
        <v>30</v>
      </c>
      <c r="H43" s="97"/>
      <c r="I43" s="98">
        <v>35</v>
      </c>
      <c r="J43" s="97"/>
      <c r="K43" s="98">
        <v>37</v>
      </c>
      <c r="L43" s="97"/>
      <c r="M43" s="98">
        <v>39</v>
      </c>
      <c r="N43" s="97"/>
      <c r="O43" s="98">
        <v>40</v>
      </c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4.4" x14ac:dyDescent="0.3">
      <c r="A44" s="74"/>
      <c r="B44" s="74"/>
      <c r="C44" s="74"/>
      <c r="D44" s="74"/>
      <c r="E44" s="80"/>
      <c r="F44" s="74"/>
      <c r="G44" s="81"/>
      <c r="H44" s="74"/>
      <c r="I44" s="81"/>
      <c r="J44" s="74"/>
      <c r="K44" s="81"/>
      <c r="L44" s="74"/>
      <c r="M44" s="81"/>
      <c r="N44" s="74"/>
      <c r="O44" s="81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4.4" x14ac:dyDescent="0.3">
      <c r="A45" s="91" t="s">
        <v>694</v>
      </c>
      <c r="B45" s="74"/>
      <c r="C45" s="74"/>
      <c r="D45" s="74"/>
      <c r="E45" s="80"/>
      <c r="F45" s="74"/>
      <c r="G45" s="81"/>
      <c r="H45" s="74"/>
      <c r="I45" s="81"/>
      <c r="J45" s="74"/>
      <c r="K45" s="81"/>
      <c r="L45" s="74"/>
      <c r="M45" s="81"/>
      <c r="N45" s="74"/>
      <c r="O45" s="81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4.4" x14ac:dyDescent="0.3">
      <c r="A46" s="91" t="s">
        <v>628</v>
      </c>
      <c r="B46" s="74"/>
      <c r="C46" s="74"/>
      <c r="D46" s="74"/>
      <c r="E46" s="80"/>
      <c r="F46" s="74"/>
      <c r="G46" s="81"/>
      <c r="H46" s="74"/>
      <c r="I46" s="81"/>
      <c r="J46" s="74"/>
      <c r="K46" s="81"/>
      <c r="L46" s="74"/>
      <c r="M46" s="81"/>
      <c r="N46" s="74"/>
      <c r="O46" s="81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4.4" x14ac:dyDescent="0.3">
      <c r="A47" s="1" t="s">
        <v>677</v>
      </c>
      <c r="B47" s="108" t="s">
        <v>695</v>
      </c>
      <c r="C47" s="109" t="s">
        <v>696</v>
      </c>
      <c r="D47" s="108" t="s">
        <v>697</v>
      </c>
      <c r="E47" s="110" t="s">
        <v>695</v>
      </c>
      <c r="F47" s="108" t="s">
        <v>698</v>
      </c>
      <c r="G47" s="111" t="s">
        <v>697</v>
      </c>
      <c r="H47" s="108" t="s">
        <v>697</v>
      </c>
      <c r="I47" s="111" t="s">
        <v>697</v>
      </c>
      <c r="J47" s="108" t="s">
        <v>697</v>
      </c>
      <c r="K47" s="111" t="s">
        <v>697</v>
      </c>
      <c r="L47" s="108" t="s">
        <v>697</v>
      </c>
      <c r="M47" s="111" t="s">
        <v>697</v>
      </c>
      <c r="N47" s="108" t="s">
        <v>697</v>
      </c>
      <c r="O47" s="111" t="s">
        <v>697</v>
      </c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4.4" x14ac:dyDescent="0.3">
      <c r="A48" s="1" t="s">
        <v>678</v>
      </c>
      <c r="B48" s="108" t="s">
        <v>699</v>
      </c>
      <c r="C48" s="109" t="s">
        <v>700</v>
      </c>
      <c r="D48" s="108" t="s">
        <v>699</v>
      </c>
      <c r="E48" s="110" t="s">
        <v>701</v>
      </c>
      <c r="F48" s="108" t="s">
        <v>702</v>
      </c>
      <c r="G48" s="111" t="s">
        <v>702</v>
      </c>
      <c r="H48" s="112">
        <v>5.5555555555555552E-2</v>
      </c>
      <c r="I48" s="113">
        <v>5.5555555555555552E-2</v>
      </c>
      <c r="J48" s="112">
        <v>5.5555555555555552E-2</v>
      </c>
      <c r="K48" s="113">
        <v>5.5555555555555552E-2</v>
      </c>
      <c r="L48" s="112">
        <v>5.5555555555555552E-2</v>
      </c>
      <c r="M48" s="113">
        <v>5.5555555555555552E-2</v>
      </c>
      <c r="N48" s="112">
        <v>5.5555555555555552E-2</v>
      </c>
      <c r="O48" s="113">
        <v>5.5555555555555552E-2</v>
      </c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4.4" x14ac:dyDescent="0.3">
      <c r="A49" s="1" t="s">
        <v>679</v>
      </c>
      <c r="B49" s="108" t="s">
        <v>703</v>
      </c>
      <c r="C49" s="109" t="s">
        <v>704</v>
      </c>
      <c r="D49" s="108" t="s">
        <v>703</v>
      </c>
      <c r="E49" s="110" t="s">
        <v>705</v>
      </c>
      <c r="F49" s="108" t="s">
        <v>703</v>
      </c>
      <c r="G49" s="111" t="s">
        <v>704</v>
      </c>
      <c r="H49" s="112">
        <v>4.8611111111111112E-2</v>
      </c>
      <c r="I49" s="113">
        <v>4.8611111111111112E-2</v>
      </c>
      <c r="J49" s="112">
        <v>4.8611111111111112E-2</v>
      </c>
      <c r="K49" s="113">
        <v>0.05</v>
      </c>
      <c r="L49" s="112">
        <v>0.05</v>
      </c>
      <c r="M49" s="113">
        <v>5.0694444444444445E-2</v>
      </c>
      <c r="N49" s="112">
        <v>5.0694444444444445E-2</v>
      </c>
      <c r="O49" s="113">
        <v>5.2083333333333336E-2</v>
      </c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4.4" x14ac:dyDescent="0.3">
      <c r="A50" s="1" t="s">
        <v>680</v>
      </c>
      <c r="B50" s="108" t="s">
        <v>706</v>
      </c>
      <c r="C50" s="109" t="s">
        <v>707</v>
      </c>
      <c r="D50" s="108" t="s">
        <v>708</v>
      </c>
      <c r="E50" s="110" t="s">
        <v>709</v>
      </c>
      <c r="F50" s="108" t="s">
        <v>698</v>
      </c>
      <c r="G50" s="111" t="s">
        <v>710</v>
      </c>
      <c r="H50" s="112">
        <v>5.5555555555555552E-2</v>
      </c>
      <c r="I50" s="113">
        <v>5.5555555555555552E-2</v>
      </c>
      <c r="J50" s="112">
        <v>5.5555555555555552E-2</v>
      </c>
      <c r="K50" s="113">
        <v>5.5555555555555552E-2</v>
      </c>
      <c r="L50" s="112">
        <v>5.5555555555555552E-2</v>
      </c>
      <c r="M50" s="113">
        <v>5.5555555555555552E-2</v>
      </c>
      <c r="N50" s="112">
        <v>5.5555555555555552E-2</v>
      </c>
      <c r="O50" s="113">
        <v>5.5555555555555552E-2</v>
      </c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4.4" x14ac:dyDescent="0.3">
      <c r="A51" s="1" t="s">
        <v>681</v>
      </c>
      <c r="B51" s="108" t="s">
        <v>711</v>
      </c>
      <c r="C51" s="109" t="s">
        <v>711</v>
      </c>
      <c r="D51" s="108" t="s">
        <v>704</v>
      </c>
      <c r="E51" s="110" t="s">
        <v>705</v>
      </c>
      <c r="F51" s="108" t="s">
        <v>712</v>
      </c>
      <c r="G51" s="111" t="s">
        <v>713</v>
      </c>
      <c r="H51" s="112">
        <v>4.8611111111111112E-2</v>
      </c>
      <c r="I51" s="113">
        <v>4.8611111111111112E-2</v>
      </c>
      <c r="J51" s="112">
        <v>4.8611111111111112E-2</v>
      </c>
      <c r="K51" s="113">
        <v>0.05</v>
      </c>
      <c r="L51" s="112">
        <v>0.05</v>
      </c>
      <c r="M51" s="113">
        <v>5.0694444444444445E-2</v>
      </c>
      <c r="N51" s="112">
        <v>5.0694444444444445E-2</v>
      </c>
      <c r="O51" s="113">
        <v>5.2083333333333336E-2</v>
      </c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4.4" x14ac:dyDescent="0.3">
      <c r="A52" s="1" t="s">
        <v>683</v>
      </c>
      <c r="B52" s="108" t="s">
        <v>696</v>
      </c>
      <c r="C52" s="109" t="s">
        <v>709</v>
      </c>
      <c r="D52" s="108" t="s">
        <v>695</v>
      </c>
      <c r="E52" s="110" t="s">
        <v>696</v>
      </c>
      <c r="F52" s="108" t="s">
        <v>697</v>
      </c>
      <c r="G52" s="111" t="s">
        <v>697</v>
      </c>
      <c r="H52" s="112">
        <v>5.5555555555555552E-2</v>
      </c>
      <c r="I52" s="113">
        <v>5.5555555555555552E-2</v>
      </c>
      <c r="J52" s="112">
        <v>5.5555555555555552E-2</v>
      </c>
      <c r="K52" s="113">
        <v>5.5555555555555552E-2</v>
      </c>
      <c r="L52" s="112">
        <v>5.5555555555555552E-2</v>
      </c>
      <c r="M52" s="113">
        <v>5.5555555555555552E-2</v>
      </c>
      <c r="N52" s="112">
        <v>5.5555555555555552E-2</v>
      </c>
      <c r="O52" s="113">
        <v>5.5555555555555552E-2</v>
      </c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4.4" x14ac:dyDescent="0.3">
      <c r="A53" s="74"/>
      <c r="B53" s="74"/>
      <c r="C53" s="74"/>
      <c r="D53" s="74"/>
      <c r="E53" s="80"/>
      <c r="F53" s="74"/>
      <c r="G53" s="81"/>
      <c r="H53" s="74"/>
      <c r="I53" s="81"/>
      <c r="J53" s="74"/>
      <c r="K53" s="81"/>
      <c r="L53" s="74"/>
      <c r="M53" s="81"/>
      <c r="N53" s="74"/>
      <c r="O53" s="81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28.8" x14ac:dyDescent="0.3">
      <c r="A54" s="72" t="s">
        <v>714</v>
      </c>
      <c r="B54" s="74"/>
      <c r="C54" s="74"/>
      <c r="D54" s="74"/>
      <c r="E54" s="80"/>
      <c r="F54" s="74"/>
      <c r="G54" s="81"/>
      <c r="H54" s="74"/>
      <c r="I54" s="81"/>
      <c r="J54" s="74"/>
      <c r="K54" s="81"/>
      <c r="L54" s="74"/>
      <c r="M54" s="81"/>
      <c r="N54" s="74"/>
      <c r="O54" s="81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4.4" x14ac:dyDescent="0.3">
      <c r="A55" s="91" t="s">
        <v>637</v>
      </c>
      <c r="B55" s="74"/>
      <c r="C55" s="74"/>
      <c r="D55" s="74"/>
      <c r="E55" s="80"/>
      <c r="F55" s="74"/>
      <c r="G55" s="81"/>
      <c r="H55" s="74"/>
      <c r="I55" s="81"/>
      <c r="J55" s="74"/>
      <c r="K55" s="81"/>
      <c r="L55" s="74"/>
      <c r="M55" s="81"/>
      <c r="N55" s="74"/>
      <c r="O55" s="81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4.4" x14ac:dyDescent="0.3">
      <c r="A56" s="1" t="s">
        <v>677</v>
      </c>
      <c r="B56" s="114">
        <v>1</v>
      </c>
      <c r="C56" s="114">
        <v>1</v>
      </c>
      <c r="D56" s="114">
        <v>1</v>
      </c>
      <c r="E56" s="115">
        <v>1</v>
      </c>
      <c r="F56" s="114">
        <v>1</v>
      </c>
      <c r="G56" s="116">
        <v>1</v>
      </c>
      <c r="H56" s="114">
        <v>1</v>
      </c>
      <c r="I56" s="116">
        <v>1</v>
      </c>
      <c r="J56" s="114">
        <v>1</v>
      </c>
      <c r="K56" s="116">
        <v>1</v>
      </c>
      <c r="L56" s="114">
        <v>1</v>
      </c>
      <c r="M56" s="116">
        <v>1</v>
      </c>
      <c r="N56" s="114">
        <v>1</v>
      </c>
      <c r="O56" s="116">
        <v>1</v>
      </c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4.4" x14ac:dyDescent="0.3">
      <c r="A57" s="1" t="s">
        <v>678</v>
      </c>
      <c r="B57" s="114">
        <v>1</v>
      </c>
      <c r="C57" s="114">
        <v>1</v>
      </c>
      <c r="D57" s="114">
        <v>1</v>
      </c>
      <c r="E57" s="115">
        <v>1</v>
      </c>
      <c r="F57" s="114">
        <v>1</v>
      </c>
      <c r="G57" s="116">
        <v>1</v>
      </c>
      <c r="H57" s="114">
        <v>1</v>
      </c>
      <c r="I57" s="116">
        <v>1</v>
      </c>
      <c r="J57" s="114">
        <v>1</v>
      </c>
      <c r="K57" s="116">
        <v>1</v>
      </c>
      <c r="L57" s="114">
        <v>1</v>
      </c>
      <c r="M57" s="116">
        <v>1</v>
      </c>
      <c r="N57" s="114">
        <v>1</v>
      </c>
      <c r="O57" s="116">
        <v>1</v>
      </c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4.4" x14ac:dyDescent="0.3">
      <c r="A58" s="1" t="s">
        <v>679</v>
      </c>
      <c r="B58" s="114">
        <v>1</v>
      </c>
      <c r="C58" s="114">
        <v>1</v>
      </c>
      <c r="D58" s="114">
        <v>1</v>
      </c>
      <c r="E58" s="115">
        <v>1</v>
      </c>
      <c r="F58" s="114">
        <v>1</v>
      </c>
      <c r="G58" s="116">
        <v>1</v>
      </c>
      <c r="H58" s="114">
        <v>1</v>
      </c>
      <c r="I58" s="116">
        <v>1</v>
      </c>
      <c r="J58" s="114">
        <v>1</v>
      </c>
      <c r="K58" s="116">
        <v>1</v>
      </c>
      <c r="L58" s="114">
        <v>1</v>
      </c>
      <c r="M58" s="116">
        <v>1</v>
      </c>
      <c r="N58" s="114">
        <v>1</v>
      </c>
      <c r="O58" s="116">
        <v>1</v>
      </c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4.4" x14ac:dyDescent="0.3">
      <c r="A59" s="1" t="s">
        <v>680</v>
      </c>
      <c r="B59" s="114">
        <v>1</v>
      </c>
      <c r="C59" s="114">
        <v>1</v>
      </c>
      <c r="D59" s="114">
        <v>1</v>
      </c>
      <c r="E59" s="115">
        <v>1</v>
      </c>
      <c r="F59" s="114">
        <v>1</v>
      </c>
      <c r="G59" s="116">
        <v>1</v>
      </c>
      <c r="H59" s="114">
        <v>1</v>
      </c>
      <c r="I59" s="116">
        <v>1</v>
      </c>
      <c r="J59" s="114">
        <v>1</v>
      </c>
      <c r="K59" s="116">
        <v>1</v>
      </c>
      <c r="L59" s="114">
        <v>1</v>
      </c>
      <c r="M59" s="116">
        <v>1</v>
      </c>
      <c r="N59" s="114">
        <v>1</v>
      </c>
      <c r="O59" s="116">
        <v>1</v>
      </c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4.4" x14ac:dyDescent="0.3">
      <c r="A60" s="1" t="s">
        <v>681</v>
      </c>
      <c r="B60" s="114">
        <v>1</v>
      </c>
      <c r="C60" s="114">
        <v>1</v>
      </c>
      <c r="D60" s="114">
        <v>1</v>
      </c>
      <c r="E60" s="115">
        <v>1</v>
      </c>
      <c r="F60" s="114">
        <v>1</v>
      </c>
      <c r="G60" s="116">
        <v>1</v>
      </c>
      <c r="H60" s="114">
        <v>1</v>
      </c>
      <c r="I60" s="116">
        <v>1</v>
      </c>
      <c r="J60" s="114">
        <v>1</v>
      </c>
      <c r="K60" s="116">
        <v>1</v>
      </c>
      <c r="L60" s="114">
        <v>1</v>
      </c>
      <c r="M60" s="116">
        <v>1</v>
      </c>
      <c r="N60" s="114">
        <v>1</v>
      </c>
      <c r="O60" s="116">
        <v>1</v>
      </c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4.4" x14ac:dyDescent="0.3">
      <c r="A61" s="1" t="s">
        <v>683</v>
      </c>
      <c r="B61" s="114">
        <v>1</v>
      </c>
      <c r="C61" s="114">
        <v>1</v>
      </c>
      <c r="D61" s="114">
        <v>1</v>
      </c>
      <c r="E61" s="115">
        <v>1</v>
      </c>
      <c r="F61" s="114">
        <v>1</v>
      </c>
      <c r="G61" s="116">
        <v>1</v>
      </c>
      <c r="H61" s="114">
        <v>1</v>
      </c>
      <c r="I61" s="116">
        <v>1</v>
      </c>
      <c r="J61" s="114">
        <v>1</v>
      </c>
      <c r="K61" s="116">
        <v>1</v>
      </c>
      <c r="L61" s="114">
        <v>1</v>
      </c>
      <c r="M61" s="116">
        <v>1</v>
      </c>
      <c r="N61" s="114">
        <v>1</v>
      </c>
      <c r="O61" s="116">
        <v>1</v>
      </c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4.4" x14ac:dyDescent="0.3">
      <c r="A62" s="1"/>
      <c r="B62" s="74"/>
      <c r="C62" s="74"/>
      <c r="D62" s="74"/>
      <c r="E62" s="80"/>
      <c r="F62" s="74"/>
      <c r="G62" s="81"/>
      <c r="H62" s="74"/>
      <c r="I62" s="81"/>
      <c r="J62" s="74"/>
      <c r="K62" s="81"/>
      <c r="L62" s="74"/>
      <c r="M62" s="81"/>
      <c r="N62" s="74"/>
      <c r="O62" s="81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28.8" x14ac:dyDescent="0.3">
      <c r="A63" s="72" t="s">
        <v>715</v>
      </c>
      <c r="B63" s="74"/>
      <c r="C63" s="74"/>
      <c r="D63" s="74"/>
      <c r="E63" s="80"/>
      <c r="F63" s="74"/>
      <c r="G63" s="81"/>
      <c r="H63" s="74"/>
      <c r="I63" s="81"/>
      <c r="J63" s="74"/>
      <c r="K63" s="81"/>
      <c r="L63" s="74"/>
      <c r="M63" s="81"/>
      <c r="N63" s="74"/>
      <c r="O63" s="81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4.4" x14ac:dyDescent="0.3">
      <c r="A64" s="91" t="s">
        <v>640</v>
      </c>
      <c r="B64" s="74"/>
      <c r="C64" s="74"/>
      <c r="D64" s="74"/>
      <c r="E64" s="80"/>
      <c r="F64" s="74"/>
      <c r="G64" s="81"/>
      <c r="H64" s="74"/>
      <c r="I64" s="81"/>
      <c r="J64" s="74"/>
      <c r="K64" s="81"/>
      <c r="L64" s="74"/>
      <c r="M64" s="81"/>
      <c r="N64" s="74"/>
      <c r="O64" s="81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4.4" x14ac:dyDescent="0.3">
      <c r="A65" s="1" t="s">
        <v>677</v>
      </c>
      <c r="B65" s="97">
        <v>844</v>
      </c>
      <c r="C65" s="97">
        <v>677</v>
      </c>
      <c r="D65" s="97">
        <v>871</v>
      </c>
      <c r="E65" s="99">
        <v>828</v>
      </c>
      <c r="F65" s="97">
        <v>986</v>
      </c>
      <c r="G65" s="98">
        <v>907</v>
      </c>
      <c r="H65" s="97">
        <v>907</v>
      </c>
      <c r="I65" s="98">
        <v>880</v>
      </c>
      <c r="J65" s="97">
        <v>880</v>
      </c>
      <c r="K65" s="98">
        <v>860</v>
      </c>
      <c r="L65" s="97">
        <v>860</v>
      </c>
      <c r="M65" s="98">
        <v>860</v>
      </c>
      <c r="N65" s="97">
        <v>860</v>
      </c>
      <c r="O65" s="98">
        <v>850</v>
      </c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4.4" x14ac:dyDescent="0.3">
      <c r="A66" s="1" t="s">
        <v>678</v>
      </c>
      <c r="B66" s="97">
        <v>201</v>
      </c>
      <c r="C66" s="97">
        <v>218</v>
      </c>
      <c r="D66" s="97">
        <v>201</v>
      </c>
      <c r="E66" s="99">
        <v>203</v>
      </c>
      <c r="F66" s="97">
        <v>165</v>
      </c>
      <c r="G66" s="98">
        <v>166</v>
      </c>
      <c r="H66" s="97">
        <v>166</v>
      </c>
      <c r="I66" s="98">
        <v>180</v>
      </c>
      <c r="J66" s="97">
        <v>180</v>
      </c>
      <c r="K66" s="98">
        <v>190</v>
      </c>
      <c r="L66" s="97">
        <v>190</v>
      </c>
      <c r="M66" s="98">
        <v>200</v>
      </c>
      <c r="N66" s="97">
        <v>200</v>
      </c>
      <c r="O66" s="98">
        <v>210</v>
      </c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4.4" x14ac:dyDescent="0.3">
      <c r="A67" s="74"/>
      <c r="B67" s="74"/>
      <c r="C67" s="74"/>
      <c r="D67" s="74"/>
      <c r="E67" s="80"/>
      <c r="F67" s="74"/>
      <c r="G67" s="81"/>
      <c r="H67" s="74"/>
      <c r="I67" s="81"/>
      <c r="J67" s="74"/>
      <c r="K67" s="81"/>
      <c r="L67" s="74"/>
      <c r="M67" s="81"/>
      <c r="N67" s="74"/>
      <c r="O67" s="81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4.4" x14ac:dyDescent="0.3">
      <c r="A68" s="72" t="s">
        <v>716</v>
      </c>
      <c r="B68" s="74"/>
      <c r="C68" s="74"/>
      <c r="D68" s="74"/>
      <c r="E68" s="80"/>
      <c r="F68" s="74"/>
      <c r="G68" s="81"/>
      <c r="H68" s="74"/>
      <c r="I68" s="81"/>
      <c r="J68" s="74"/>
      <c r="K68" s="81"/>
      <c r="L68" s="74"/>
      <c r="M68" s="81"/>
      <c r="N68" s="74"/>
      <c r="O68" s="81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4.4" x14ac:dyDescent="0.3">
      <c r="A69" s="91" t="s">
        <v>717</v>
      </c>
      <c r="B69" s="74"/>
      <c r="C69" s="74"/>
      <c r="D69" s="74"/>
      <c r="E69" s="80"/>
      <c r="F69" s="74"/>
      <c r="G69" s="81"/>
      <c r="H69" s="74"/>
      <c r="I69" s="81"/>
      <c r="J69" s="74"/>
      <c r="K69" s="81"/>
      <c r="L69" s="74"/>
      <c r="M69" s="81"/>
      <c r="N69" s="74"/>
      <c r="O69" s="81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4.4" x14ac:dyDescent="0.3">
      <c r="A70" s="1" t="s">
        <v>718</v>
      </c>
      <c r="B70" s="97">
        <v>71</v>
      </c>
      <c r="C70" s="97">
        <v>57</v>
      </c>
      <c r="D70" s="97">
        <v>60</v>
      </c>
      <c r="E70" s="99">
        <v>43</v>
      </c>
      <c r="F70" s="97">
        <v>60</v>
      </c>
      <c r="G70" s="98">
        <v>55</v>
      </c>
      <c r="H70" s="97">
        <v>60</v>
      </c>
      <c r="I70" s="98">
        <v>60</v>
      </c>
      <c r="J70" s="97">
        <v>60</v>
      </c>
      <c r="K70" s="98">
        <v>60</v>
      </c>
      <c r="L70" s="97">
        <v>60</v>
      </c>
      <c r="M70" s="98">
        <v>60</v>
      </c>
      <c r="N70" s="97">
        <v>60</v>
      </c>
      <c r="O70" s="98">
        <v>60</v>
      </c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4.4" x14ac:dyDescent="0.3">
      <c r="A71" s="1" t="s">
        <v>719</v>
      </c>
      <c r="B71" s="97">
        <v>77</v>
      </c>
      <c r="C71" s="97">
        <v>55</v>
      </c>
      <c r="D71" s="97">
        <v>80</v>
      </c>
      <c r="E71" s="99">
        <v>60</v>
      </c>
      <c r="F71" s="97">
        <v>103</v>
      </c>
      <c r="G71" s="98">
        <v>94</v>
      </c>
      <c r="H71" s="97">
        <v>100</v>
      </c>
      <c r="I71" s="98">
        <v>100</v>
      </c>
      <c r="J71" s="97">
        <v>100</v>
      </c>
      <c r="K71" s="98">
        <v>100</v>
      </c>
      <c r="L71" s="97">
        <v>100</v>
      </c>
      <c r="M71" s="98">
        <v>100</v>
      </c>
      <c r="N71" s="97">
        <v>100</v>
      </c>
      <c r="O71" s="98">
        <v>100</v>
      </c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4.4" x14ac:dyDescent="0.3">
      <c r="A72" s="1" t="s">
        <v>720</v>
      </c>
      <c r="B72" s="97">
        <v>14</v>
      </c>
      <c r="C72" s="97">
        <v>14</v>
      </c>
      <c r="D72" s="97">
        <v>32</v>
      </c>
      <c r="E72" s="99">
        <v>23</v>
      </c>
      <c r="F72" s="97">
        <v>52</v>
      </c>
      <c r="G72" s="98">
        <v>46</v>
      </c>
      <c r="H72" s="97">
        <v>60</v>
      </c>
      <c r="I72" s="98">
        <v>60</v>
      </c>
      <c r="J72" s="97">
        <v>60</v>
      </c>
      <c r="K72" s="98">
        <v>60</v>
      </c>
      <c r="L72" s="97">
        <v>60</v>
      </c>
      <c r="M72" s="98">
        <v>60</v>
      </c>
      <c r="N72" s="97">
        <v>60</v>
      </c>
      <c r="O72" s="98">
        <v>60</v>
      </c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4.4" x14ac:dyDescent="0.3">
      <c r="A73" s="1" t="s">
        <v>721</v>
      </c>
      <c r="B73" s="97">
        <v>84</v>
      </c>
      <c r="C73" s="97">
        <v>77</v>
      </c>
      <c r="D73" s="97">
        <v>102</v>
      </c>
      <c r="E73" s="99">
        <v>84</v>
      </c>
      <c r="F73" s="97">
        <v>112</v>
      </c>
      <c r="G73" s="98">
        <v>108</v>
      </c>
      <c r="H73" s="97">
        <v>100</v>
      </c>
      <c r="I73" s="98">
        <v>100</v>
      </c>
      <c r="J73" s="97">
        <v>100</v>
      </c>
      <c r="K73" s="98">
        <v>100</v>
      </c>
      <c r="L73" s="97">
        <v>100</v>
      </c>
      <c r="M73" s="98">
        <v>100</v>
      </c>
      <c r="N73" s="97">
        <v>100</v>
      </c>
      <c r="O73" s="98">
        <v>100</v>
      </c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4.4" x14ac:dyDescent="0.3">
      <c r="A74" s="74"/>
      <c r="B74" s="74"/>
      <c r="C74" s="74"/>
      <c r="D74" s="74"/>
      <c r="E74" s="80"/>
      <c r="F74" s="74"/>
      <c r="G74" s="81"/>
      <c r="H74" s="74"/>
      <c r="I74" s="81"/>
      <c r="J74" s="74"/>
      <c r="K74" s="81"/>
      <c r="L74" s="74"/>
      <c r="M74" s="81"/>
      <c r="N74" s="74"/>
      <c r="O74" s="81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28.8" x14ac:dyDescent="0.3">
      <c r="A75" s="72" t="s">
        <v>722</v>
      </c>
      <c r="B75" s="74"/>
      <c r="C75" s="74"/>
      <c r="D75" s="74"/>
      <c r="E75" s="80"/>
      <c r="F75" s="74"/>
      <c r="G75" s="81"/>
      <c r="H75" s="74"/>
      <c r="I75" s="81"/>
      <c r="J75" s="74"/>
      <c r="K75" s="81"/>
      <c r="L75" s="74"/>
      <c r="M75" s="81"/>
      <c r="N75" s="74"/>
      <c r="O75" s="81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4.4" x14ac:dyDescent="0.3">
      <c r="A76" s="91" t="s">
        <v>723</v>
      </c>
      <c r="B76" s="74"/>
      <c r="C76" s="74"/>
      <c r="D76" s="74"/>
      <c r="E76" s="80"/>
      <c r="F76" s="74"/>
      <c r="G76" s="81"/>
      <c r="H76" s="74"/>
      <c r="I76" s="81"/>
      <c r="J76" s="74"/>
      <c r="K76" s="81"/>
      <c r="L76" s="74"/>
      <c r="M76" s="81"/>
      <c r="N76" s="74"/>
      <c r="O76" s="81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4.4" x14ac:dyDescent="0.3">
      <c r="A77" s="1" t="s">
        <v>615</v>
      </c>
      <c r="B77" s="97">
        <v>0</v>
      </c>
      <c r="C77" s="97">
        <v>0</v>
      </c>
      <c r="D77" s="97">
        <v>0</v>
      </c>
      <c r="E77" s="99">
        <v>0</v>
      </c>
      <c r="F77" s="97">
        <v>0</v>
      </c>
      <c r="G77" s="85">
        <v>10</v>
      </c>
      <c r="H77" s="86">
        <v>10</v>
      </c>
      <c r="I77" s="85">
        <v>20</v>
      </c>
      <c r="J77" s="86">
        <v>20</v>
      </c>
      <c r="K77" s="85">
        <v>30</v>
      </c>
      <c r="L77" s="86">
        <v>30</v>
      </c>
      <c r="M77" s="85">
        <v>37</v>
      </c>
      <c r="N77" s="86">
        <v>37</v>
      </c>
      <c r="O77" s="85">
        <v>37</v>
      </c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4.4" x14ac:dyDescent="0.3">
      <c r="A78" s="1"/>
      <c r="B78" s="74"/>
      <c r="C78" s="74"/>
      <c r="D78" s="74"/>
      <c r="E78" s="80"/>
      <c r="F78" s="74"/>
      <c r="G78" s="81"/>
      <c r="H78" s="74"/>
      <c r="I78" s="81"/>
      <c r="J78" s="74"/>
      <c r="K78" s="81"/>
      <c r="L78" s="74"/>
      <c r="M78" s="81"/>
      <c r="N78" s="74"/>
      <c r="O78" s="81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28.8" x14ac:dyDescent="0.3">
      <c r="A79" s="72" t="s">
        <v>724</v>
      </c>
      <c r="B79" s="74"/>
      <c r="C79" s="74"/>
      <c r="D79" s="74"/>
      <c r="E79" s="80"/>
      <c r="F79" s="74"/>
      <c r="G79" s="81"/>
      <c r="H79" s="74"/>
      <c r="I79" s="81"/>
      <c r="J79" s="74"/>
      <c r="K79" s="81"/>
      <c r="L79" s="74"/>
      <c r="M79" s="81"/>
      <c r="N79" s="74"/>
      <c r="O79" s="81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4.4" x14ac:dyDescent="0.3">
      <c r="A80" s="1" t="s">
        <v>623</v>
      </c>
      <c r="B80" s="106">
        <v>0</v>
      </c>
      <c r="C80" s="106">
        <v>0</v>
      </c>
      <c r="D80" s="106">
        <v>0</v>
      </c>
      <c r="E80" s="107">
        <v>0</v>
      </c>
      <c r="F80" s="106">
        <v>0</v>
      </c>
      <c r="G80" s="85">
        <v>10</v>
      </c>
      <c r="H80" s="86">
        <v>10</v>
      </c>
      <c r="I80" s="85">
        <v>20</v>
      </c>
      <c r="J80" s="86">
        <v>20</v>
      </c>
      <c r="K80" s="85">
        <v>30</v>
      </c>
      <c r="L80" s="86">
        <v>30</v>
      </c>
      <c r="M80" s="85">
        <v>37</v>
      </c>
      <c r="N80" s="86">
        <v>37</v>
      </c>
      <c r="O80" s="85">
        <v>37</v>
      </c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4.4" x14ac:dyDescent="0.3">
      <c r="A81" s="1"/>
      <c r="B81" s="74"/>
      <c r="C81" s="74"/>
      <c r="D81" s="74"/>
      <c r="E81" s="80"/>
      <c r="F81" s="74"/>
      <c r="G81" s="81"/>
      <c r="H81" s="74"/>
      <c r="I81" s="81"/>
      <c r="J81" s="74"/>
      <c r="K81" s="81"/>
      <c r="L81" s="74"/>
      <c r="M81" s="81"/>
      <c r="N81" s="74"/>
      <c r="O81" s="81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4.4" x14ac:dyDescent="0.3">
      <c r="A82" s="91" t="s">
        <v>725</v>
      </c>
      <c r="B82" s="114">
        <v>0</v>
      </c>
      <c r="C82" s="114">
        <v>0</v>
      </c>
      <c r="D82" s="114">
        <v>0</v>
      </c>
      <c r="E82" s="115">
        <v>0</v>
      </c>
      <c r="F82" s="114">
        <v>0</v>
      </c>
      <c r="G82" s="103">
        <v>0.05</v>
      </c>
      <c r="H82" s="104">
        <v>0.05</v>
      </c>
      <c r="I82" s="103">
        <v>0.06</v>
      </c>
      <c r="J82" s="104">
        <v>0.06</v>
      </c>
      <c r="K82" s="103">
        <v>7.0000000000000007E-2</v>
      </c>
      <c r="L82" s="104">
        <v>7.0000000000000007E-2</v>
      </c>
      <c r="M82" s="103">
        <v>0.08</v>
      </c>
      <c r="N82" s="104">
        <v>0.08</v>
      </c>
      <c r="O82" s="103">
        <v>0.1</v>
      </c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4.4" x14ac:dyDescent="0.3">
      <c r="A83" s="1" t="s">
        <v>625</v>
      </c>
      <c r="B83" s="74"/>
      <c r="C83" s="74"/>
      <c r="D83" s="74"/>
      <c r="E83" s="80"/>
      <c r="F83" s="74"/>
      <c r="G83" s="81"/>
      <c r="H83" s="74"/>
      <c r="I83" s="81"/>
      <c r="J83" s="74"/>
      <c r="K83" s="81"/>
      <c r="L83" s="74"/>
      <c r="M83" s="81"/>
      <c r="N83" s="74"/>
      <c r="O83" s="81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4.4" x14ac:dyDescent="0.3">
      <c r="A84" s="74"/>
      <c r="B84" s="74"/>
      <c r="C84" s="74"/>
      <c r="D84" s="74"/>
      <c r="E84" s="80"/>
      <c r="F84" s="74"/>
      <c r="G84" s="81"/>
      <c r="H84" s="74"/>
      <c r="I84" s="81"/>
      <c r="J84" s="74"/>
      <c r="K84" s="81"/>
      <c r="L84" s="74"/>
      <c r="M84" s="81"/>
      <c r="N84" s="74"/>
      <c r="O84" s="81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4.4" x14ac:dyDescent="0.3">
      <c r="A85" s="74"/>
      <c r="B85" s="74"/>
      <c r="C85" s="74"/>
      <c r="D85" s="74"/>
      <c r="E85" s="80"/>
      <c r="F85" s="74"/>
      <c r="G85" s="81"/>
      <c r="H85" s="74"/>
      <c r="I85" s="81"/>
      <c r="J85" s="74"/>
      <c r="K85" s="81"/>
      <c r="L85" s="74"/>
      <c r="M85" s="81"/>
      <c r="N85" s="74"/>
      <c r="O85" s="81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4.4" x14ac:dyDescent="0.3">
      <c r="A86" s="74"/>
      <c r="B86" s="74"/>
      <c r="C86" s="74"/>
      <c r="D86" s="74"/>
      <c r="E86" s="80"/>
      <c r="F86" s="74"/>
      <c r="G86" s="81"/>
      <c r="H86" s="74"/>
      <c r="I86" s="81"/>
      <c r="J86" s="74"/>
      <c r="K86" s="81"/>
      <c r="L86" s="74"/>
      <c r="M86" s="81"/>
      <c r="N86" s="74"/>
      <c r="O86" s="81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4.4" x14ac:dyDescent="0.3">
      <c r="A87" s="74"/>
      <c r="B87" s="74"/>
      <c r="C87" s="74"/>
      <c r="D87" s="74"/>
      <c r="E87" s="80"/>
      <c r="F87" s="74"/>
      <c r="G87" s="81"/>
      <c r="H87" s="74"/>
      <c r="I87" s="81"/>
      <c r="J87" s="74"/>
      <c r="K87" s="81"/>
      <c r="L87" s="74"/>
      <c r="M87" s="81"/>
      <c r="N87" s="74"/>
      <c r="O87" s="81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4.4" x14ac:dyDescent="0.3">
      <c r="A88" s="74"/>
      <c r="B88" s="74"/>
      <c r="C88" s="74"/>
      <c r="D88" s="74"/>
      <c r="E88" s="80"/>
      <c r="F88" s="74"/>
      <c r="G88" s="81"/>
      <c r="H88" s="74"/>
      <c r="I88" s="81"/>
      <c r="J88" s="74"/>
      <c r="K88" s="81"/>
      <c r="L88" s="74"/>
      <c r="M88" s="81"/>
      <c r="N88" s="74"/>
      <c r="O88" s="81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4.4" x14ac:dyDescent="0.3">
      <c r="A89" s="74"/>
      <c r="B89" s="74"/>
      <c r="C89" s="74"/>
      <c r="D89" s="74"/>
      <c r="E89" s="80"/>
      <c r="F89" s="74"/>
      <c r="G89" s="81"/>
      <c r="H89" s="74"/>
      <c r="I89" s="81"/>
      <c r="J89" s="74"/>
      <c r="K89" s="81"/>
      <c r="L89" s="74"/>
      <c r="M89" s="81"/>
      <c r="N89" s="74"/>
      <c r="O89" s="81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4.4" x14ac:dyDescent="0.3">
      <c r="A90" s="74"/>
      <c r="B90" s="74"/>
      <c r="C90" s="74"/>
      <c r="D90" s="74"/>
      <c r="E90" s="80"/>
      <c r="F90" s="74"/>
      <c r="G90" s="81"/>
      <c r="H90" s="74"/>
      <c r="I90" s="81"/>
      <c r="J90" s="74"/>
      <c r="K90" s="81"/>
      <c r="L90" s="74"/>
      <c r="M90" s="81"/>
      <c r="N90" s="74"/>
      <c r="O90" s="81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4.4" x14ac:dyDescent="0.3">
      <c r="A91" s="74"/>
      <c r="B91" s="74"/>
      <c r="C91" s="74"/>
      <c r="D91" s="74"/>
      <c r="E91" s="80"/>
      <c r="F91" s="74"/>
      <c r="G91" s="81"/>
      <c r="H91" s="74"/>
      <c r="I91" s="81"/>
      <c r="J91" s="74"/>
      <c r="K91" s="81"/>
      <c r="L91" s="74"/>
      <c r="M91" s="81"/>
      <c r="N91" s="74"/>
      <c r="O91" s="81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4.4" x14ac:dyDescent="0.3">
      <c r="A92" s="74"/>
      <c r="B92" s="74"/>
      <c r="C92" s="74"/>
      <c r="D92" s="74"/>
      <c r="E92" s="80"/>
      <c r="F92" s="74"/>
      <c r="G92" s="81"/>
      <c r="H92" s="74"/>
      <c r="I92" s="81"/>
      <c r="J92" s="74"/>
      <c r="K92" s="81"/>
      <c r="L92" s="74"/>
      <c r="M92" s="81"/>
      <c r="N92" s="74"/>
      <c r="O92" s="81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4.4" x14ac:dyDescent="0.3">
      <c r="A93" s="74"/>
      <c r="B93" s="74"/>
      <c r="C93" s="74"/>
      <c r="D93" s="74"/>
      <c r="E93" s="80"/>
      <c r="F93" s="74"/>
      <c r="G93" s="81"/>
      <c r="H93" s="74"/>
      <c r="I93" s="81"/>
      <c r="J93" s="74"/>
      <c r="K93" s="81"/>
      <c r="L93" s="74"/>
      <c r="M93" s="81"/>
      <c r="N93" s="74"/>
      <c r="O93" s="81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4.4" x14ac:dyDescent="0.3">
      <c r="A94" s="74"/>
      <c r="B94" s="74"/>
      <c r="C94" s="74"/>
      <c r="D94" s="74"/>
      <c r="E94" s="80"/>
      <c r="F94" s="74"/>
      <c r="G94" s="81"/>
      <c r="H94" s="74"/>
      <c r="I94" s="81"/>
      <c r="J94" s="74"/>
      <c r="K94" s="81"/>
      <c r="L94" s="74"/>
      <c r="M94" s="81"/>
      <c r="N94" s="74"/>
      <c r="O94" s="81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4.4" x14ac:dyDescent="0.3">
      <c r="A95" s="74"/>
      <c r="B95" s="74"/>
      <c r="C95" s="74"/>
      <c r="D95" s="74"/>
      <c r="E95" s="80"/>
      <c r="F95" s="74"/>
      <c r="G95" s="81"/>
      <c r="H95" s="74"/>
      <c r="I95" s="81"/>
      <c r="J95" s="74"/>
      <c r="K95" s="81"/>
      <c r="L95" s="74"/>
      <c r="M95" s="81"/>
      <c r="N95" s="74"/>
      <c r="O95" s="81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4.4" x14ac:dyDescent="0.3">
      <c r="A96" s="74"/>
      <c r="B96" s="74"/>
      <c r="C96" s="74"/>
      <c r="D96" s="74"/>
      <c r="E96" s="80"/>
      <c r="F96" s="74"/>
      <c r="G96" s="81"/>
      <c r="H96" s="74"/>
      <c r="I96" s="81"/>
      <c r="J96" s="74"/>
      <c r="K96" s="81"/>
      <c r="L96" s="74"/>
      <c r="M96" s="81"/>
      <c r="N96" s="74"/>
      <c r="O96" s="81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4.4" x14ac:dyDescent="0.3">
      <c r="A97" s="74"/>
      <c r="B97" s="74"/>
      <c r="C97" s="74"/>
      <c r="D97" s="74"/>
      <c r="E97" s="80"/>
      <c r="F97" s="74"/>
      <c r="G97" s="81"/>
      <c r="H97" s="74"/>
      <c r="I97" s="81"/>
      <c r="J97" s="74"/>
      <c r="K97" s="81"/>
      <c r="L97" s="74"/>
      <c r="M97" s="81"/>
      <c r="N97" s="74"/>
      <c r="O97" s="81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4.4" x14ac:dyDescent="0.3">
      <c r="A98" s="74"/>
      <c r="B98" s="74"/>
      <c r="C98" s="74"/>
      <c r="D98" s="74"/>
      <c r="E98" s="80"/>
      <c r="F98" s="74"/>
      <c r="G98" s="81"/>
      <c r="H98" s="74"/>
      <c r="I98" s="81"/>
      <c r="J98" s="74"/>
      <c r="K98" s="81"/>
      <c r="L98" s="74"/>
      <c r="M98" s="81"/>
      <c r="N98" s="74"/>
      <c r="O98" s="81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4.4" x14ac:dyDescent="0.3">
      <c r="A99" s="74"/>
      <c r="B99" s="74"/>
      <c r="C99" s="74"/>
      <c r="D99" s="74"/>
      <c r="E99" s="80"/>
      <c r="F99" s="74"/>
      <c r="G99" s="81"/>
      <c r="H99" s="74"/>
      <c r="I99" s="81"/>
      <c r="J99" s="74"/>
      <c r="K99" s="81"/>
      <c r="L99" s="74"/>
      <c r="M99" s="81"/>
      <c r="N99" s="74"/>
      <c r="O99" s="81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4.4" x14ac:dyDescent="0.3">
      <c r="A100" s="74"/>
      <c r="B100" s="74"/>
      <c r="C100" s="74"/>
      <c r="D100" s="74"/>
      <c r="E100" s="80"/>
      <c r="F100" s="74"/>
      <c r="G100" s="81"/>
      <c r="H100" s="74"/>
      <c r="I100" s="81"/>
      <c r="J100" s="74"/>
      <c r="K100" s="81"/>
      <c r="L100" s="74"/>
      <c r="M100" s="81"/>
      <c r="N100" s="74"/>
      <c r="O100" s="81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4.4" x14ac:dyDescent="0.3">
      <c r="A101" s="74"/>
      <c r="B101" s="74"/>
      <c r="C101" s="74"/>
      <c r="D101" s="74"/>
      <c r="E101" s="80"/>
      <c r="F101" s="74"/>
      <c r="G101" s="81"/>
      <c r="H101" s="74"/>
      <c r="I101" s="81"/>
      <c r="J101" s="74"/>
      <c r="K101" s="81"/>
      <c r="L101" s="74"/>
      <c r="M101" s="81"/>
      <c r="N101" s="74"/>
      <c r="O101" s="81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4.4" x14ac:dyDescent="0.3">
      <c r="A102" s="74"/>
      <c r="B102" s="74"/>
      <c r="C102" s="74"/>
      <c r="D102" s="74"/>
      <c r="E102" s="80"/>
      <c r="F102" s="74"/>
      <c r="G102" s="81"/>
      <c r="H102" s="74"/>
      <c r="I102" s="81"/>
      <c r="J102" s="74"/>
      <c r="K102" s="81"/>
      <c r="L102" s="74"/>
      <c r="M102" s="81"/>
      <c r="N102" s="74"/>
      <c r="O102" s="81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4.4" x14ac:dyDescent="0.3">
      <c r="A103" s="74"/>
      <c r="B103" s="74"/>
      <c r="C103" s="74"/>
      <c r="D103" s="74"/>
      <c r="E103" s="80"/>
      <c r="F103" s="74"/>
      <c r="G103" s="81"/>
      <c r="H103" s="74"/>
      <c r="I103" s="81"/>
      <c r="J103" s="74"/>
      <c r="K103" s="81"/>
      <c r="L103" s="74"/>
      <c r="M103" s="81"/>
      <c r="N103" s="74"/>
      <c r="O103" s="81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4.4" x14ac:dyDescent="0.3">
      <c r="A104" s="74"/>
      <c r="B104" s="74"/>
      <c r="C104" s="74"/>
      <c r="D104" s="74"/>
      <c r="E104" s="80"/>
      <c r="F104" s="74"/>
      <c r="G104" s="81"/>
      <c r="H104" s="74"/>
      <c r="I104" s="81"/>
      <c r="J104" s="74"/>
      <c r="K104" s="81"/>
      <c r="L104" s="74"/>
      <c r="M104" s="81"/>
      <c r="N104" s="74"/>
      <c r="O104" s="81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4.4" x14ac:dyDescent="0.3">
      <c r="A105" s="74"/>
      <c r="B105" s="74"/>
      <c r="C105" s="74"/>
      <c r="D105" s="74"/>
      <c r="E105" s="80"/>
      <c r="F105" s="74"/>
      <c r="G105" s="81"/>
      <c r="H105" s="74"/>
      <c r="I105" s="81"/>
      <c r="J105" s="74"/>
      <c r="K105" s="81"/>
      <c r="L105" s="74"/>
      <c r="M105" s="81"/>
      <c r="N105" s="74"/>
      <c r="O105" s="81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4.4" x14ac:dyDescent="0.3">
      <c r="A106" s="74"/>
      <c r="B106" s="74"/>
      <c r="C106" s="74"/>
      <c r="D106" s="74"/>
      <c r="E106" s="80"/>
      <c r="F106" s="74"/>
      <c r="G106" s="81"/>
      <c r="H106" s="74"/>
      <c r="I106" s="81"/>
      <c r="J106" s="74"/>
      <c r="K106" s="81"/>
      <c r="L106" s="74"/>
      <c r="M106" s="81"/>
      <c r="N106" s="74"/>
      <c r="O106" s="81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4.4" x14ac:dyDescent="0.3">
      <c r="A107" s="74"/>
      <c r="B107" s="74"/>
      <c r="C107" s="74"/>
      <c r="D107" s="74"/>
      <c r="E107" s="80"/>
      <c r="F107" s="74"/>
      <c r="G107" s="81"/>
      <c r="H107" s="74"/>
      <c r="I107" s="81"/>
      <c r="J107" s="74"/>
      <c r="K107" s="81"/>
      <c r="L107" s="74"/>
      <c r="M107" s="81"/>
      <c r="N107" s="74"/>
      <c r="O107" s="81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4.4" x14ac:dyDescent="0.3">
      <c r="A108" s="74"/>
      <c r="B108" s="74"/>
      <c r="C108" s="74"/>
      <c r="D108" s="74"/>
      <c r="E108" s="80"/>
      <c r="F108" s="74"/>
      <c r="G108" s="81"/>
      <c r="H108" s="74"/>
      <c r="I108" s="81"/>
      <c r="J108" s="74"/>
      <c r="K108" s="81"/>
      <c r="L108" s="74"/>
      <c r="M108" s="81"/>
      <c r="N108" s="74"/>
      <c r="O108" s="81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4.4" x14ac:dyDescent="0.3">
      <c r="A109" s="74"/>
      <c r="B109" s="74"/>
      <c r="C109" s="74"/>
      <c r="D109" s="74"/>
      <c r="E109" s="80"/>
      <c r="F109" s="74"/>
      <c r="G109" s="81"/>
      <c r="H109" s="74"/>
      <c r="I109" s="81"/>
      <c r="J109" s="74"/>
      <c r="K109" s="81"/>
      <c r="L109" s="74"/>
      <c r="M109" s="81"/>
      <c r="N109" s="74"/>
      <c r="O109" s="81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4.4" x14ac:dyDescent="0.3">
      <c r="A110" s="74"/>
      <c r="B110" s="74"/>
      <c r="C110" s="74"/>
      <c r="D110" s="74"/>
      <c r="E110" s="80"/>
      <c r="F110" s="74"/>
      <c r="G110" s="81"/>
      <c r="H110" s="74"/>
      <c r="I110" s="81"/>
      <c r="J110" s="74"/>
      <c r="K110" s="81"/>
      <c r="L110" s="74"/>
      <c r="M110" s="81"/>
      <c r="N110" s="74"/>
      <c r="O110" s="81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4.4" x14ac:dyDescent="0.3">
      <c r="A111" s="74"/>
      <c r="B111" s="74"/>
      <c r="C111" s="74"/>
      <c r="D111" s="74"/>
      <c r="E111" s="80"/>
      <c r="F111" s="74"/>
      <c r="G111" s="81"/>
      <c r="H111" s="74"/>
      <c r="I111" s="81"/>
      <c r="J111" s="74"/>
      <c r="K111" s="81"/>
      <c r="L111" s="74"/>
      <c r="M111" s="81"/>
      <c r="N111" s="74"/>
      <c r="O111" s="81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4.4" x14ac:dyDescent="0.3">
      <c r="A112" s="74"/>
      <c r="B112" s="74"/>
      <c r="C112" s="74"/>
      <c r="D112" s="74"/>
      <c r="E112" s="80"/>
      <c r="F112" s="74"/>
      <c r="G112" s="81"/>
      <c r="H112" s="74"/>
      <c r="I112" s="81"/>
      <c r="J112" s="74"/>
      <c r="K112" s="81"/>
      <c r="L112" s="74"/>
      <c r="M112" s="81"/>
      <c r="N112" s="74"/>
      <c r="O112" s="81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4.4" x14ac:dyDescent="0.3">
      <c r="A113" s="74"/>
      <c r="B113" s="74"/>
      <c r="C113" s="74"/>
      <c r="D113" s="74"/>
      <c r="E113" s="80"/>
      <c r="F113" s="74"/>
      <c r="G113" s="81"/>
      <c r="H113" s="74"/>
      <c r="I113" s="81"/>
      <c r="J113" s="74"/>
      <c r="K113" s="81"/>
      <c r="L113" s="74"/>
      <c r="M113" s="81"/>
      <c r="N113" s="74"/>
      <c r="O113" s="81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4.4" x14ac:dyDescent="0.3">
      <c r="A114" s="74"/>
      <c r="B114" s="74"/>
      <c r="C114" s="74"/>
      <c r="D114" s="74"/>
      <c r="E114" s="80"/>
      <c r="F114" s="74"/>
      <c r="G114" s="81"/>
      <c r="H114" s="74"/>
      <c r="I114" s="81"/>
      <c r="J114" s="74"/>
      <c r="K114" s="81"/>
      <c r="L114" s="74"/>
      <c r="M114" s="81"/>
      <c r="N114" s="74"/>
      <c r="O114" s="81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4.4" x14ac:dyDescent="0.3">
      <c r="A115" s="74"/>
      <c r="B115" s="74"/>
      <c r="C115" s="74"/>
      <c r="D115" s="74"/>
      <c r="E115" s="80"/>
      <c r="F115" s="74"/>
      <c r="G115" s="81"/>
      <c r="H115" s="74"/>
      <c r="I115" s="81"/>
      <c r="J115" s="74"/>
      <c r="K115" s="81"/>
      <c r="L115" s="74"/>
      <c r="M115" s="81"/>
      <c r="N115" s="74"/>
      <c r="O115" s="81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4.4" x14ac:dyDescent="0.3">
      <c r="A116" s="74"/>
      <c r="B116" s="74"/>
      <c r="C116" s="74"/>
      <c r="D116" s="74"/>
      <c r="E116" s="80"/>
      <c r="F116" s="74"/>
      <c r="G116" s="81"/>
      <c r="H116" s="74"/>
      <c r="I116" s="81"/>
      <c r="J116" s="74"/>
      <c r="K116" s="81"/>
      <c r="L116" s="74"/>
      <c r="M116" s="81"/>
      <c r="N116" s="74"/>
      <c r="O116" s="81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4.4" x14ac:dyDescent="0.3">
      <c r="A117" s="74"/>
      <c r="B117" s="74"/>
      <c r="C117" s="74"/>
      <c r="D117" s="74"/>
      <c r="E117" s="80"/>
      <c r="F117" s="74"/>
      <c r="G117" s="81"/>
      <c r="H117" s="74"/>
      <c r="I117" s="81"/>
      <c r="J117" s="74"/>
      <c r="K117" s="81"/>
      <c r="L117" s="74"/>
      <c r="M117" s="81"/>
      <c r="N117" s="74"/>
      <c r="O117" s="81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4.4" x14ac:dyDescent="0.3">
      <c r="A118" s="74"/>
      <c r="B118" s="74"/>
      <c r="C118" s="74"/>
      <c r="D118" s="74"/>
      <c r="E118" s="80"/>
      <c r="F118" s="74"/>
      <c r="G118" s="81"/>
      <c r="H118" s="74"/>
      <c r="I118" s="81"/>
      <c r="J118" s="74"/>
      <c r="K118" s="81"/>
      <c r="L118" s="74"/>
      <c r="M118" s="81"/>
      <c r="N118" s="74"/>
      <c r="O118" s="81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4.4" x14ac:dyDescent="0.3">
      <c r="A119" s="74"/>
      <c r="B119" s="74"/>
      <c r="C119" s="74"/>
      <c r="D119" s="74"/>
      <c r="E119" s="80"/>
      <c r="F119" s="74"/>
      <c r="G119" s="81"/>
      <c r="H119" s="74"/>
      <c r="I119" s="81"/>
      <c r="J119" s="74"/>
      <c r="K119" s="81"/>
      <c r="L119" s="74"/>
      <c r="M119" s="81"/>
      <c r="N119" s="74"/>
      <c r="O119" s="81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4.4" x14ac:dyDescent="0.3">
      <c r="A120" s="74"/>
      <c r="B120" s="74"/>
      <c r="C120" s="74"/>
      <c r="D120" s="74"/>
      <c r="E120" s="80"/>
      <c r="F120" s="74"/>
      <c r="G120" s="81"/>
      <c r="H120" s="74"/>
      <c r="I120" s="81"/>
      <c r="J120" s="74"/>
      <c r="K120" s="81"/>
      <c r="L120" s="74"/>
      <c r="M120" s="81"/>
      <c r="N120" s="74"/>
      <c r="O120" s="81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4.4" x14ac:dyDescent="0.3">
      <c r="A121" s="74"/>
      <c r="B121" s="74"/>
      <c r="C121" s="74"/>
      <c r="D121" s="74"/>
      <c r="E121" s="80"/>
      <c r="F121" s="74"/>
      <c r="G121" s="81"/>
      <c r="H121" s="74"/>
      <c r="I121" s="81"/>
      <c r="J121" s="74"/>
      <c r="K121" s="81"/>
      <c r="L121" s="74"/>
      <c r="M121" s="81"/>
      <c r="N121" s="74"/>
      <c r="O121" s="81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4.4" x14ac:dyDescent="0.3">
      <c r="A122" s="74"/>
      <c r="B122" s="74"/>
      <c r="C122" s="74"/>
      <c r="D122" s="74"/>
      <c r="E122" s="80"/>
      <c r="F122" s="74"/>
      <c r="G122" s="81"/>
      <c r="H122" s="74"/>
      <c r="I122" s="81"/>
      <c r="J122" s="74"/>
      <c r="K122" s="81"/>
      <c r="L122" s="74"/>
      <c r="M122" s="81"/>
      <c r="N122" s="74"/>
      <c r="O122" s="81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4.4" x14ac:dyDescent="0.3">
      <c r="A123" s="74"/>
      <c r="B123" s="74"/>
      <c r="C123" s="74"/>
      <c r="D123" s="74"/>
      <c r="E123" s="80"/>
      <c r="F123" s="74"/>
      <c r="G123" s="81"/>
      <c r="H123" s="74"/>
      <c r="I123" s="81"/>
      <c r="J123" s="74"/>
      <c r="K123" s="81"/>
      <c r="L123" s="74"/>
      <c r="M123" s="81"/>
      <c r="N123" s="74"/>
      <c r="O123" s="81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4.4" x14ac:dyDescent="0.3">
      <c r="A124" s="74"/>
      <c r="B124" s="74"/>
      <c r="C124" s="74"/>
      <c r="D124" s="74"/>
      <c r="E124" s="80"/>
      <c r="F124" s="74"/>
      <c r="G124" s="81"/>
      <c r="H124" s="74"/>
      <c r="I124" s="81"/>
      <c r="J124" s="74"/>
      <c r="K124" s="81"/>
      <c r="L124" s="74"/>
      <c r="M124" s="81"/>
      <c r="N124" s="74"/>
      <c r="O124" s="81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4.4" x14ac:dyDescent="0.3">
      <c r="A125" s="74"/>
      <c r="B125" s="74"/>
      <c r="C125" s="74"/>
      <c r="D125" s="74"/>
      <c r="E125" s="80"/>
      <c r="F125" s="74"/>
      <c r="G125" s="81"/>
      <c r="H125" s="74"/>
      <c r="I125" s="81"/>
      <c r="J125" s="74"/>
      <c r="K125" s="81"/>
      <c r="L125" s="74"/>
      <c r="M125" s="81"/>
      <c r="N125" s="74"/>
      <c r="O125" s="81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4.4" x14ac:dyDescent="0.3">
      <c r="A126" s="74"/>
      <c r="B126" s="74"/>
      <c r="C126" s="74"/>
      <c r="D126" s="74"/>
      <c r="E126" s="80"/>
      <c r="F126" s="74"/>
      <c r="G126" s="81"/>
      <c r="H126" s="74"/>
      <c r="I126" s="81"/>
      <c r="J126" s="74"/>
      <c r="K126" s="81"/>
      <c r="L126" s="74"/>
      <c r="M126" s="81"/>
      <c r="N126" s="74"/>
      <c r="O126" s="81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4.4" x14ac:dyDescent="0.3">
      <c r="A127" s="74"/>
      <c r="B127" s="74"/>
      <c r="C127" s="74"/>
      <c r="D127" s="74"/>
      <c r="E127" s="80"/>
      <c r="F127" s="74"/>
      <c r="G127" s="81"/>
      <c r="H127" s="74"/>
      <c r="I127" s="81"/>
      <c r="J127" s="74"/>
      <c r="K127" s="81"/>
      <c r="L127" s="74"/>
      <c r="M127" s="81"/>
      <c r="N127" s="74"/>
      <c r="O127" s="81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4.4" x14ac:dyDescent="0.3">
      <c r="A128" s="74"/>
      <c r="B128" s="74"/>
      <c r="C128" s="74"/>
      <c r="D128" s="74"/>
      <c r="E128" s="80"/>
      <c r="F128" s="74"/>
      <c r="G128" s="81"/>
      <c r="H128" s="74"/>
      <c r="I128" s="81"/>
      <c r="J128" s="74"/>
      <c r="K128" s="81"/>
      <c r="L128" s="74"/>
      <c r="M128" s="81"/>
      <c r="N128" s="74"/>
      <c r="O128" s="81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4.4" x14ac:dyDescent="0.3">
      <c r="A129" s="74"/>
      <c r="B129" s="74"/>
      <c r="C129" s="74"/>
      <c r="D129" s="74"/>
      <c r="E129" s="80"/>
      <c r="F129" s="74"/>
      <c r="G129" s="81"/>
      <c r="H129" s="74"/>
      <c r="I129" s="81"/>
      <c r="J129" s="74"/>
      <c r="K129" s="81"/>
      <c r="L129" s="74"/>
      <c r="M129" s="81"/>
      <c r="N129" s="74"/>
      <c r="O129" s="81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4.4" x14ac:dyDescent="0.3">
      <c r="A130" s="74"/>
      <c r="B130" s="74"/>
      <c r="C130" s="74"/>
      <c r="D130" s="74"/>
      <c r="E130" s="80"/>
      <c r="F130" s="74"/>
      <c r="G130" s="81"/>
      <c r="H130" s="74"/>
      <c r="I130" s="81"/>
      <c r="J130" s="74"/>
      <c r="K130" s="81"/>
      <c r="L130" s="74"/>
      <c r="M130" s="81"/>
      <c r="N130" s="74"/>
      <c r="O130" s="81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4.4" x14ac:dyDescent="0.3">
      <c r="A131" s="74"/>
      <c r="B131" s="74"/>
      <c r="C131" s="74"/>
      <c r="D131" s="74"/>
      <c r="E131" s="80"/>
      <c r="F131" s="74"/>
      <c r="G131" s="81"/>
      <c r="H131" s="74"/>
      <c r="I131" s="81"/>
      <c r="J131" s="74"/>
      <c r="K131" s="81"/>
      <c r="L131" s="74"/>
      <c r="M131" s="81"/>
      <c r="N131" s="74"/>
      <c r="O131" s="81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4.4" x14ac:dyDescent="0.3">
      <c r="A132" s="74"/>
      <c r="B132" s="74"/>
      <c r="C132" s="74"/>
      <c r="D132" s="74"/>
      <c r="E132" s="80"/>
      <c r="F132" s="74"/>
      <c r="G132" s="81"/>
      <c r="H132" s="74"/>
      <c r="I132" s="81"/>
      <c r="J132" s="74"/>
      <c r="K132" s="81"/>
      <c r="L132" s="74"/>
      <c r="M132" s="81"/>
      <c r="N132" s="74"/>
      <c r="O132" s="81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4.4" x14ac:dyDescent="0.3">
      <c r="A133" s="74"/>
      <c r="B133" s="74"/>
      <c r="C133" s="74"/>
      <c r="D133" s="74"/>
      <c r="E133" s="80"/>
      <c r="F133" s="74"/>
      <c r="G133" s="81"/>
      <c r="H133" s="74"/>
      <c r="I133" s="81"/>
      <c r="J133" s="74"/>
      <c r="K133" s="81"/>
      <c r="L133" s="74"/>
      <c r="M133" s="81"/>
      <c r="N133" s="74"/>
      <c r="O133" s="81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4.4" x14ac:dyDescent="0.3">
      <c r="A134" s="74"/>
      <c r="B134" s="74"/>
      <c r="C134" s="74"/>
      <c r="D134" s="74"/>
      <c r="E134" s="80"/>
      <c r="F134" s="74"/>
      <c r="G134" s="81"/>
      <c r="H134" s="74"/>
      <c r="I134" s="81"/>
      <c r="J134" s="74"/>
      <c r="K134" s="81"/>
      <c r="L134" s="74"/>
      <c r="M134" s="81"/>
      <c r="N134" s="74"/>
      <c r="O134" s="81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4.4" x14ac:dyDescent="0.3">
      <c r="A135" s="74"/>
      <c r="B135" s="74"/>
      <c r="C135" s="74"/>
      <c r="D135" s="74"/>
      <c r="E135" s="80"/>
      <c r="F135" s="74"/>
      <c r="G135" s="81"/>
      <c r="H135" s="74"/>
      <c r="I135" s="81"/>
      <c r="J135" s="74"/>
      <c r="K135" s="81"/>
      <c r="L135" s="74"/>
      <c r="M135" s="81"/>
      <c r="N135" s="74"/>
      <c r="O135" s="81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4.4" x14ac:dyDescent="0.3">
      <c r="A136" s="74"/>
      <c r="B136" s="74"/>
      <c r="C136" s="74"/>
      <c r="D136" s="74"/>
      <c r="E136" s="80"/>
      <c r="F136" s="74"/>
      <c r="G136" s="81"/>
      <c r="H136" s="74"/>
      <c r="I136" s="81"/>
      <c r="J136" s="74"/>
      <c r="K136" s="81"/>
      <c r="L136" s="74"/>
      <c r="M136" s="81"/>
      <c r="N136" s="74"/>
      <c r="O136" s="81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4.4" x14ac:dyDescent="0.3">
      <c r="A137" s="74"/>
      <c r="B137" s="74"/>
      <c r="C137" s="74"/>
      <c r="D137" s="74"/>
      <c r="E137" s="80"/>
      <c r="F137" s="74"/>
      <c r="G137" s="81"/>
      <c r="H137" s="74"/>
      <c r="I137" s="81"/>
      <c r="J137" s="74"/>
      <c r="K137" s="81"/>
      <c r="L137" s="74"/>
      <c r="M137" s="81"/>
      <c r="N137" s="74"/>
      <c r="O137" s="81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4.4" x14ac:dyDescent="0.3">
      <c r="A138" s="74"/>
      <c r="B138" s="74"/>
      <c r="C138" s="74"/>
      <c r="D138" s="74"/>
      <c r="E138" s="80"/>
      <c r="F138" s="74"/>
      <c r="G138" s="81"/>
      <c r="H138" s="74"/>
      <c r="I138" s="81"/>
      <c r="J138" s="74"/>
      <c r="K138" s="81"/>
      <c r="L138" s="74"/>
      <c r="M138" s="81"/>
      <c r="N138" s="74"/>
      <c r="O138" s="81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4.4" x14ac:dyDescent="0.3">
      <c r="A139" s="74"/>
      <c r="B139" s="74"/>
      <c r="C139" s="74"/>
      <c r="D139" s="74"/>
      <c r="E139" s="80"/>
      <c r="F139" s="74"/>
      <c r="G139" s="81"/>
      <c r="H139" s="74"/>
      <c r="I139" s="81"/>
      <c r="J139" s="74"/>
      <c r="K139" s="81"/>
      <c r="L139" s="74"/>
      <c r="M139" s="81"/>
      <c r="N139" s="74"/>
      <c r="O139" s="81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4.4" x14ac:dyDescent="0.3">
      <c r="A140" s="74"/>
      <c r="B140" s="74"/>
      <c r="C140" s="74"/>
      <c r="D140" s="74"/>
      <c r="E140" s="80"/>
      <c r="F140" s="74"/>
      <c r="G140" s="81"/>
      <c r="H140" s="74"/>
      <c r="I140" s="81"/>
      <c r="J140" s="74"/>
      <c r="K140" s="81"/>
      <c r="L140" s="74"/>
      <c r="M140" s="81"/>
      <c r="N140" s="74"/>
      <c r="O140" s="81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4.4" x14ac:dyDescent="0.3">
      <c r="A141" s="74"/>
      <c r="B141" s="74"/>
      <c r="C141" s="74"/>
      <c r="D141" s="74"/>
      <c r="E141" s="80"/>
      <c r="F141" s="74"/>
      <c r="G141" s="81"/>
      <c r="H141" s="74"/>
      <c r="I141" s="81"/>
      <c r="J141" s="74"/>
      <c r="K141" s="81"/>
      <c r="L141" s="74"/>
      <c r="M141" s="81"/>
      <c r="N141" s="74"/>
      <c r="O141" s="81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4.4" x14ac:dyDescent="0.3">
      <c r="A142" s="74"/>
      <c r="B142" s="74"/>
      <c r="C142" s="74"/>
      <c r="D142" s="74"/>
      <c r="E142" s="80"/>
      <c r="F142" s="74"/>
      <c r="G142" s="81"/>
      <c r="H142" s="74"/>
      <c r="I142" s="81"/>
      <c r="J142" s="74"/>
      <c r="K142" s="81"/>
      <c r="L142" s="74"/>
      <c r="M142" s="81"/>
      <c r="N142" s="74"/>
      <c r="O142" s="81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4.4" x14ac:dyDescent="0.3">
      <c r="A143" s="74"/>
      <c r="B143" s="74"/>
      <c r="C143" s="74"/>
      <c r="D143" s="74"/>
      <c r="E143" s="80"/>
      <c r="F143" s="74"/>
      <c r="G143" s="81"/>
      <c r="H143" s="74"/>
      <c r="I143" s="81"/>
      <c r="J143" s="74"/>
      <c r="K143" s="81"/>
      <c r="L143" s="74"/>
      <c r="M143" s="81"/>
      <c r="N143" s="74"/>
      <c r="O143" s="81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4.4" x14ac:dyDescent="0.3">
      <c r="A144" s="74"/>
      <c r="B144" s="74"/>
      <c r="C144" s="74"/>
      <c r="D144" s="74"/>
      <c r="E144" s="80"/>
      <c r="F144" s="74"/>
      <c r="G144" s="81"/>
      <c r="H144" s="74"/>
      <c r="I144" s="81"/>
      <c r="J144" s="74"/>
      <c r="K144" s="81"/>
      <c r="L144" s="74"/>
      <c r="M144" s="81"/>
      <c r="N144" s="74"/>
      <c r="O144" s="81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4.4" x14ac:dyDescent="0.3">
      <c r="A145" s="74"/>
      <c r="B145" s="74"/>
      <c r="C145" s="74"/>
      <c r="D145" s="74"/>
      <c r="E145" s="80"/>
      <c r="F145" s="74"/>
      <c r="G145" s="81"/>
      <c r="H145" s="74"/>
      <c r="I145" s="81"/>
      <c r="J145" s="74"/>
      <c r="K145" s="81"/>
      <c r="L145" s="74"/>
      <c r="M145" s="81"/>
      <c r="N145" s="74"/>
      <c r="O145" s="81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4.4" x14ac:dyDescent="0.3">
      <c r="A146" s="74"/>
      <c r="B146" s="74"/>
      <c r="C146" s="74"/>
      <c r="D146" s="74"/>
      <c r="E146" s="80"/>
      <c r="F146" s="74"/>
      <c r="G146" s="81"/>
      <c r="H146" s="74"/>
      <c r="I146" s="81"/>
      <c r="J146" s="74"/>
      <c r="K146" s="81"/>
      <c r="L146" s="74"/>
      <c r="M146" s="81"/>
      <c r="N146" s="74"/>
      <c r="O146" s="81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4.4" x14ac:dyDescent="0.3">
      <c r="A147" s="74"/>
      <c r="B147" s="74"/>
      <c r="C147" s="74"/>
      <c r="D147" s="74"/>
      <c r="E147" s="80"/>
      <c r="F147" s="74"/>
      <c r="G147" s="81"/>
      <c r="H147" s="74"/>
      <c r="I147" s="81"/>
      <c r="J147" s="74"/>
      <c r="K147" s="81"/>
      <c r="L147" s="74"/>
      <c r="M147" s="81"/>
      <c r="N147" s="74"/>
      <c r="O147" s="81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4.4" x14ac:dyDescent="0.3">
      <c r="A148" s="74"/>
      <c r="B148" s="74"/>
      <c r="C148" s="74"/>
      <c r="D148" s="74"/>
      <c r="E148" s="80"/>
      <c r="F148" s="74"/>
      <c r="G148" s="81"/>
      <c r="H148" s="74"/>
      <c r="I148" s="81"/>
      <c r="J148" s="74"/>
      <c r="K148" s="81"/>
      <c r="L148" s="74"/>
      <c r="M148" s="81"/>
      <c r="N148" s="74"/>
      <c r="O148" s="81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4.4" x14ac:dyDescent="0.3">
      <c r="A149" s="74"/>
      <c r="B149" s="74"/>
      <c r="C149" s="74"/>
      <c r="D149" s="74"/>
      <c r="E149" s="80"/>
      <c r="F149" s="74"/>
      <c r="G149" s="81"/>
      <c r="H149" s="74"/>
      <c r="I149" s="81"/>
      <c r="J149" s="74"/>
      <c r="K149" s="81"/>
      <c r="L149" s="74"/>
      <c r="M149" s="81"/>
      <c r="N149" s="74"/>
      <c r="O149" s="81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4.4" x14ac:dyDescent="0.3">
      <c r="A150" s="74"/>
      <c r="B150" s="74"/>
      <c r="C150" s="74"/>
      <c r="D150" s="74"/>
      <c r="E150" s="80"/>
      <c r="F150" s="74"/>
      <c r="G150" s="81"/>
      <c r="H150" s="74"/>
      <c r="I150" s="81"/>
      <c r="J150" s="74"/>
      <c r="K150" s="81"/>
      <c r="L150" s="74"/>
      <c r="M150" s="81"/>
      <c r="N150" s="74"/>
      <c r="O150" s="81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4.4" x14ac:dyDescent="0.3">
      <c r="A151" s="74"/>
      <c r="B151" s="74"/>
      <c r="C151" s="74"/>
      <c r="D151" s="74"/>
      <c r="E151" s="80"/>
      <c r="F151" s="74"/>
      <c r="G151" s="81"/>
      <c r="H151" s="74"/>
      <c r="I151" s="81"/>
      <c r="J151" s="74"/>
      <c r="K151" s="81"/>
      <c r="L151" s="74"/>
      <c r="M151" s="81"/>
      <c r="N151" s="74"/>
      <c r="O151" s="81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4.4" x14ac:dyDescent="0.3">
      <c r="A152" s="74"/>
      <c r="B152" s="74"/>
      <c r="C152" s="74"/>
      <c r="D152" s="74"/>
      <c r="E152" s="80"/>
      <c r="F152" s="74"/>
      <c r="G152" s="81"/>
      <c r="H152" s="74"/>
      <c r="I152" s="81"/>
      <c r="J152" s="74"/>
      <c r="K152" s="81"/>
      <c r="L152" s="74"/>
      <c r="M152" s="81"/>
      <c r="N152" s="74"/>
      <c r="O152" s="81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4.4" x14ac:dyDescent="0.3">
      <c r="A153" s="74"/>
      <c r="B153" s="74"/>
      <c r="C153" s="74"/>
      <c r="D153" s="74"/>
      <c r="E153" s="80"/>
      <c r="F153" s="74"/>
      <c r="G153" s="81"/>
      <c r="H153" s="74"/>
      <c r="I153" s="81"/>
      <c r="J153" s="74"/>
      <c r="K153" s="81"/>
      <c r="L153" s="74"/>
      <c r="M153" s="81"/>
      <c r="N153" s="74"/>
      <c r="O153" s="81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4.4" x14ac:dyDescent="0.3">
      <c r="A154" s="74"/>
      <c r="B154" s="74"/>
      <c r="C154" s="74"/>
      <c r="D154" s="74"/>
      <c r="E154" s="80"/>
      <c r="F154" s="74"/>
      <c r="G154" s="81"/>
      <c r="H154" s="74"/>
      <c r="I154" s="81"/>
      <c r="J154" s="74"/>
      <c r="K154" s="81"/>
      <c r="L154" s="74"/>
      <c r="M154" s="81"/>
      <c r="N154" s="74"/>
      <c r="O154" s="81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4.4" x14ac:dyDescent="0.3">
      <c r="A155" s="74"/>
      <c r="B155" s="74"/>
      <c r="C155" s="74"/>
      <c r="D155" s="74"/>
      <c r="E155" s="80"/>
      <c r="F155" s="74"/>
      <c r="G155" s="81"/>
      <c r="H155" s="74"/>
      <c r="I155" s="81"/>
      <c r="J155" s="74"/>
      <c r="K155" s="81"/>
      <c r="L155" s="74"/>
      <c r="M155" s="81"/>
      <c r="N155" s="74"/>
      <c r="O155" s="81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4.4" x14ac:dyDescent="0.3">
      <c r="A156" s="74"/>
      <c r="B156" s="74"/>
      <c r="C156" s="74"/>
      <c r="D156" s="74"/>
      <c r="E156" s="80"/>
      <c r="F156" s="74"/>
      <c r="G156" s="81"/>
      <c r="H156" s="74"/>
      <c r="I156" s="81"/>
      <c r="J156" s="74"/>
      <c r="K156" s="81"/>
      <c r="L156" s="74"/>
      <c r="M156" s="81"/>
      <c r="N156" s="74"/>
      <c r="O156" s="81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4.4" x14ac:dyDescent="0.3">
      <c r="A157" s="74"/>
      <c r="B157" s="74"/>
      <c r="C157" s="74"/>
      <c r="D157" s="74"/>
      <c r="E157" s="80"/>
      <c r="F157" s="74"/>
      <c r="G157" s="81"/>
      <c r="H157" s="74"/>
      <c r="I157" s="81"/>
      <c r="J157" s="74"/>
      <c r="K157" s="81"/>
      <c r="L157" s="74"/>
      <c r="M157" s="81"/>
      <c r="N157" s="74"/>
      <c r="O157" s="81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4.4" x14ac:dyDescent="0.3">
      <c r="A158" s="74"/>
      <c r="B158" s="74"/>
      <c r="C158" s="74"/>
      <c r="D158" s="74"/>
      <c r="E158" s="80"/>
      <c r="F158" s="74"/>
      <c r="G158" s="81"/>
      <c r="H158" s="74"/>
      <c r="I158" s="81"/>
      <c r="J158" s="74"/>
      <c r="K158" s="81"/>
      <c r="L158" s="74"/>
      <c r="M158" s="81"/>
      <c r="N158" s="74"/>
      <c r="O158" s="81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4.4" x14ac:dyDescent="0.3">
      <c r="A159" s="74"/>
      <c r="B159" s="74"/>
      <c r="C159" s="74"/>
      <c r="D159" s="74"/>
      <c r="E159" s="80"/>
      <c r="F159" s="74"/>
      <c r="G159" s="81"/>
      <c r="H159" s="74"/>
      <c r="I159" s="81"/>
      <c r="J159" s="74"/>
      <c r="K159" s="81"/>
      <c r="L159" s="74"/>
      <c r="M159" s="81"/>
      <c r="N159" s="74"/>
      <c r="O159" s="81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4.4" x14ac:dyDescent="0.3">
      <c r="A160" s="74"/>
      <c r="B160" s="74"/>
      <c r="C160" s="74"/>
      <c r="D160" s="74"/>
      <c r="E160" s="80"/>
      <c r="F160" s="74"/>
      <c r="G160" s="81"/>
      <c r="H160" s="74"/>
      <c r="I160" s="81"/>
      <c r="J160" s="74"/>
      <c r="K160" s="81"/>
      <c r="L160" s="74"/>
      <c r="M160" s="81"/>
      <c r="N160" s="74"/>
      <c r="O160" s="81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4.4" x14ac:dyDescent="0.3">
      <c r="A161" s="74"/>
      <c r="B161" s="74"/>
      <c r="C161" s="74"/>
      <c r="D161" s="74"/>
      <c r="E161" s="80"/>
      <c r="F161" s="74"/>
      <c r="G161" s="81"/>
      <c r="H161" s="74"/>
      <c r="I161" s="81"/>
      <c r="J161" s="74"/>
      <c r="K161" s="81"/>
      <c r="L161" s="74"/>
      <c r="M161" s="81"/>
      <c r="N161" s="74"/>
      <c r="O161" s="81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4.4" x14ac:dyDescent="0.3">
      <c r="A162" s="74"/>
      <c r="B162" s="74"/>
      <c r="C162" s="74"/>
      <c r="D162" s="74"/>
      <c r="E162" s="80"/>
      <c r="F162" s="74"/>
      <c r="G162" s="81"/>
      <c r="H162" s="74"/>
      <c r="I162" s="81"/>
      <c r="J162" s="74"/>
      <c r="K162" s="81"/>
      <c r="L162" s="74"/>
      <c r="M162" s="81"/>
      <c r="N162" s="74"/>
      <c r="O162" s="81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4.4" x14ac:dyDescent="0.3">
      <c r="A163" s="74"/>
      <c r="B163" s="74"/>
      <c r="C163" s="74"/>
      <c r="D163" s="74"/>
      <c r="E163" s="80"/>
      <c r="F163" s="74"/>
      <c r="G163" s="81"/>
      <c r="H163" s="74"/>
      <c r="I163" s="81"/>
      <c r="J163" s="74"/>
      <c r="K163" s="81"/>
      <c r="L163" s="74"/>
      <c r="M163" s="81"/>
      <c r="N163" s="74"/>
      <c r="O163" s="81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4.4" x14ac:dyDescent="0.3">
      <c r="A164" s="74"/>
      <c r="B164" s="74"/>
      <c r="C164" s="74"/>
      <c r="D164" s="74"/>
      <c r="E164" s="80"/>
      <c r="F164" s="74"/>
      <c r="G164" s="81"/>
      <c r="H164" s="74"/>
      <c r="I164" s="81"/>
      <c r="J164" s="74"/>
      <c r="K164" s="81"/>
      <c r="L164" s="74"/>
      <c r="M164" s="81"/>
      <c r="N164" s="74"/>
      <c r="O164" s="81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4.4" x14ac:dyDescent="0.3">
      <c r="A165" s="74"/>
      <c r="B165" s="74"/>
      <c r="C165" s="74"/>
      <c r="D165" s="74"/>
      <c r="E165" s="80"/>
      <c r="F165" s="74"/>
      <c r="G165" s="81"/>
      <c r="H165" s="74"/>
      <c r="I165" s="81"/>
      <c r="J165" s="74"/>
      <c r="K165" s="81"/>
      <c r="L165" s="74"/>
      <c r="M165" s="81"/>
      <c r="N165" s="74"/>
      <c r="O165" s="81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4.4" x14ac:dyDescent="0.3">
      <c r="A166" s="74"/>
      <c r="B166" s="74"/>
      <c r="C166" s="74"/>
      <c r="D166" s="74"/>
      <c r="E166" s="80"/>
      <c r="F166" s="74"/>
      <c r="G166" s="81"/>
      <c r="H166" s="74"/>
      <c r="I166" s="81"/>
      <c r="J166" s="74"/>
      <c r="K166" s="81"/>
      <c r="L166" s="74"/>
      <c r="M166" s="81"/>
      <c r="N166" s="74"/>
      <c r="O166" s="81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4.4" x14ac:dyDescent="0.3">
      <c r="A167" s="74"/>
      <c r="B167" s="74"/>
      <c r="C167" s="74"/>
      <c r="D167" s="74"/>
      <c r="E167" s="80"/>
      <c r="F167" s="74"/>
      <c r="G167" s="81"/>
      <c r="H167" s="74"/>
      <c r="I167" s="81"/>
      <c r="J167" s="74"/>
      <c r="K167" s="81"/>
      <c r="L167" s="74"/>
      <c r="M167" s="81"/>
      <c r="N167" s="74"/>
      <c r="O167" s="81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4.4" x14ac:dyDescent="0.3">
      <c r="A168" s="74"/>
      <c r="B168" s="74"/>
      <c r="C168" s="74"/>
      <c r="D168" s="74"/>
      <c r="E168" s="80"/>
      <c r="F168" s="74"/>
      <c r="G168" s="81"/>
      <c r="H168" s="74"/>
      <c r="I168" s="81"/>
      <c r="J168" s="74"/>
      <c r="K168" s="81"/>
      <c r="L168" s="74"/>
      <c r="M168" s="81"/>
      <c r="N168" s="74"/>
      <c r="O168" s="81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4.4" x14ac:dyDescent="0.3">
      <c r="A169" s="74"/>
      <c r="B169" s="74"/>
      <c r="C169" s="74"/>
      <c r="D169" s="74"/>
      <c r="E169" s="80"/>
      <c r="F169" s="74"/>
      <c r="G169" s="81"/>
      <c r="H169" s="74"/>
      <c r="I169" s="81"/>
      <c r="J169" s="74"/>
      <c r="K169" s="81"/>
      <c r="L169" s="74"/>
      <c r="M169" s="81"/>
      <c r="N169" s="74"/>
      <c r="O169" s="81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4.4" x14ac:dyDescent="0.3">
      <c r="A170" s="74"/>
      <c r="B170" s="74"/>
      <c r="C170" s="74"/>
      <c r="D170" s="74"/>
      <c r="E170" s="80"/>
      <c r="F170" s="74"/>
      <c r="G170" s="81"/>
      <c r="H170" s="74"/>
      <c r="I170" s="81"/>
      <c r="J170" s="74"/>
      <c r="K170" s="81"/>
      <c r="L170" s="74"/>
      <c r="M170" s="81"/>
      <c r="N170" s="74"/>
      <c r="O170" s="81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4.4" x14ac:dyDescent="0.3">
      <c r="A171" s="74"/>
      <c r="B171" s="74"/>
      <c r="C171" s="74"/>
      <c r="D171" s="74"/>
      <c r="E171" s="80"/>
      <c r="F171" s="74"/>
      <c r="G171" s="81"/>
      <c r="H171" s="74"/>
      <c r="I171" s="81"/>
      <c r="J171" s="74"/>
      <c r="K171" s="81"/>
      <c r="L171" s="74"/>
      <c r="M171" s="81"/>
      <c r="N171" s="74"/>
      <c r="O171" s="81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4.4" x14ac:dyDescent="0.3">
      <c r="A172" s="74"/>
      <c r="B172" s="74"/>
      <c r="C172" s="74"/>
      <c r="D172" s="74"/>
      <c r="E172" s="80"/>
      <c r="F172" s="74"/>
      <c r="G172" s="81"/>
      <c r="H172" s="74"/>
      <c r="I172" s="81"/>
      <c r="J172" s="74"/>
      <c r="K172" s="81"/>
      <c r="L172" s="74"/>
      <c r="M172" s="81"/>
      <c r="N172" s="74"/>
      <c r="O172" s="81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4.4" x14ac:dyDescent="0.3">
      <c r="A173" s="74"/>
      <c r="B173" s="74"/>
      <c r="C173" s="74"/>
      <c r="D173" s="74"/>
      <c r="E173" s="80"/>
      <c r="F173" s="74"/>
      <c r="G173" s="81"/>
      <c r="H173" s="74"/>
      <c r="I173" s="81"/>
      <c r="J173" s="74"/>
      <c r="K173" s="81"/>
      <c r="L173" s="74"/>
      <c r="M173" s="81"/>
      <c r="N173" s="74"/>
      <c r="O173" s="81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4.4" x14ac:dyDescent="0.3">
      <c r="A174" s="74"/>
      <c r="B174" s="74"/>
      <c r="C174" s="74"/>
      <c r="D174" s="74"/>
      <c r="E174" s="80"/>
      <c r="F174" s="74"/>
      <c r="G174" s="81"/>
      <c r="H174" s="74"/>
      <c r="I174" s="81"/>
      <c r="J174" s="74"/>
      <c r="K174" s="81"/>
      <c r="L174" s="74"/>
      <c r="M174" s="81"/>
      <c r="N174" s="74"/>
      <c r="O174" s="81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4.4" x14ac:dyDescent="0.3">
      <c r="A175" s="74"/>
      <c r="B175" s="74"/>
      <c r="C175" s="74"/>
      <c r="D175" s="74"/>
      <c r="E175" s="80"/>
      <c r="F175" s="74"/>
      <c r="G175" s="81"/>
      <c r="H175" s="74"/>
      <c r="I175" s="81"/>
      <c r="J175" s="74"/>
      <c r="K175" s="81"/>
      <c r="L175" s="74"/>
      <c r="M175" s="81"/>
      <c r="N175" s="74"/>
      <c r="O175" s="81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4.4" x14ac:dyDescent="0.3">
      <c r="A176" s="74"/>
      <c r="B176" s="74"/>
      <c r="C176" s="74"/>
      <c r="D176" s="74"/>
      <c r="E176" s="80"/>
      <c r="F176" s="74"/>
      <c r="G176" s="81"/>
      <c r="H176" s="74"/>
      <c r="I176" s="81"/>
      <c r="J176" s="74"/>
      <c r="K176" s="81"/>
      <c r="L176" s="74"/>
      <c r="M176" s="81"/>
      <c r="N176" s="74"/>
      <c r="O176" s="81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4.4" x14ac:dyDescent="0.3">
      <c r="A177" s="74"/>
      <c r="B177" s="74"/>
      <c r="C177" s="74"/>
      <c r="D177" s="74"/>
      <c r="E177" s="80"/>
      <c r="F177" s="74"/>
      <c r="G177" s="81"/>
      <c r="H177" s="74"/>
      <c r="I177" s="81"/>
      <c r="J177" s="74"/>
      <c r="K177" s="81"/>
      <c r="L177" s="74"/>
      <c r="M177" s="81"/>
      <c r="N177" s="74"/>
      <c r="O177" s="81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4.4" x14ac:dyDescent="0.3">
      <c r="A178" s="74"/>
      <c r="B178" s="74"/>
      <c r="C178" s="74"/>
      <c r="D178" s="74"/>
      <c r="E178" s="80"/>
      <c r="F178" s="74"/>
      <c r="G178" s="81"/>
      <c r="H178" s="74"/>
      <c r="I178" s="81"/>
      <c r="J178" s="74"/>
      <c r="K178" s="81"/>
      <c r="L178" s="74"/>
      <c r="M178" s="81"/>
      <c r="N178" s="74"/>
      <c r="O178" s="81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4.4" x14ac:dyDescent="0.3">
      <c r="A179" s="74"/>
      <c r="B179" s="74"/>
      <c r="C179" s="74"/>
      <c r="D179" s="74"/>
      <c r="E179" s="80"/>
      <c r="F179" s="74"/>
      <c r="G179" s="81"/>
      <c r="H179" s="74"/>
      <c r="I179" s="81"/>
      <c r="J179" s="74"/>
      <c r="K179" s="81"/>
      <c r="L179" s="74"/>
      <c r="M179" s="81"/>
      <c r="N179" s="74"/>
      <c r="O179" s="81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4.4" x14ac:dyDescent="0.3">
      <c r="A180" s="74"/>
      <c r="B180" s="74"/>
      <c r="C180" s="74"/>
      <c r="D180" s="74"/>
      <c r="E180" s="80"/>
      <c r="F180" s="74"/>
      <c r="G180" s="81"/>
      <c r="H180" s="74"/>
      <c r="I180" s="81"/>
      <c r="J180" s="74"/>
      <c r="K180" s="81"/>
      <c r="L180" s="74"/>
      <c r="M180" s="81"/>
      <c r="N180" s="74"/>
      <c r="O180" s="81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4.4" x14ac:dyDescent="0.3">
      <c r="A181" s="74"/>
      <c r="B181" s="74"/>
      <c r="C181" s="74"/>
      <c r="D181" s="74"/>
      <c r="E181" s="80"/>
      <c r="F181" s="74"/>
      <c r="G181" s="81"/>
      <c r="H181" s="74"/>
      <c r="I181" s="81"/>
      <c r="J181" s="74"/>
      <c r="K181" s="81"/>
      <c r="L181" s="74"/>
      <c r="M181" s="81"/>
      <c r="N181" s="74"/>
      <c r="O181" s="81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4.4" x14ac:dyDescent="0.3">
      <c r="A182" s="74"/>
      <c r="B182" s="74"/>
      <c r="C182" s="74"/>
      <c r="D182" s="74"/>
      <c r="E182" s="80"/>
      <c r="F182" s="74"/>
      <c r="G182" s="81"/>
      <c r="H182" s="74"/>
      <c r="I182" s="81"/>
      <c r="J182" s="74"/>
      <c r="K182" s="81"/>
      <c r="L182" s="74"/>
      <c r="M182" s="81"/>
      <c r="N182" s="74"/>
      <c r="O182" s="81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4.4" x14ac:dyDescent="0.3">
      <c r="A183" s="74"/>
      <c r="B183" s="74"/>
      <c r="C183" s="74"/>
      <c r="D183" s="74"/>
      <c r="E183" s="80"/>
      <c r="F183" s="74"/>
      <c r="G183" s="81"/>
      <c r="H183" s="74"/>
      <c r="I183" s="81"/>
      <c r="J183" s="74"/>
      <c r="K183" s="81"/>
      <c r="L183" s="74"/>
      <c r="M183" s="81"/>
      <c r="N183" s="74"/>
      <c r="O183" s="81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4.4" x14ac:dyDescent="0.3">
      <c r="A184" s="74"/>
      <c r="B184" s="74"/>
      <c r="C184" s="74"/>
      <c r="D184" s="74"/>
      <c r="E184" s="80"/>
      <c r="F184" s="74"/>
      <c r="G184" s="81"/>
      <c r="H184" s="74"/>
      <c r="I184" s="81"/>
      <c r="J184" s="74"/>
      <c r="K184" s="81"/>
      <c r="L184" s="74"/>
      <c r="M184" s="81"/>
      <c r="N184" s="74"/>
      <c r="O184" s="81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4.4" x14ac:dyDescent="0.3">
      <c r="A185" s="74"/>
      <c r="B185" s="74"/>
      <c r="C185" s="74"/>
      <c r="D185" s="74"/>
      <c r="E185" s="80"/>
      <c r="F185" s="74"/>
      <c r="G185" s="81"/>
      <c r="H185" s="74"/>
      <c r="I185" s="81"/>
      <c r="J185" s="74"/>
      <c r="K185" s="81"/>
      <c r="L185" s="74"/>
      <c r="M185" s="81"/>
      <c r="N185" s="74"/>
      <c r="O185" s="81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4.4" x14ac:dyDescent="0.3">
      <c r="A186" s="74"/>
      <c r="B186" s="74"/>
      <c r="C186" s="74"/>
      <c r="D186" s="74"/>
      <c r="E186" s="80"/>
      <c r="F186" s="74"/>
      <c r="G186" s="81"/>
      <c r="H186" s="74"/>
      <c r="I186" s="81"/>
      <c r="J186" s="74"/>
      <c r="K186" s="81"/>
      <c r="L186" s="74"/>
      <c r="M186" s="81"/>
      <c r="N186" s="74"/>
      <c r="O186" s="81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4.4" x14ac:dyDescent="0.3">
      <c r="A187" s="74"/>
      <c r="B187" s="74"/>
      <c r="C187" s="74"/>
      <c r="D187" s="74"/>
      <c r="E187" s="80"/>
      <c r="F187" s="74"/>
      <c r="G187" s="81"/>
      <c r="H187" s="74"/>
      <c r="I187" s="81"/>
      <c r="J187" s="74"/>
      <c r="K187" s="81"/>
      <c r="L187" s="74"/>
      <c r="M187" s="81"/>
      <c r="N187" s="74"/>
      <c r="O187" s="81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4.4" x14ac:dyDescent="0.3">
      <c r="A188" s="74"/>
      <c r="B188" s="74"/>
      <c r="C188" s="74"/>
      <c r="D188" s="74"/>
      <c r="E188" s="80"/>
      <c r="F188" s="74"/>
      <c r="G188" s="81"/>
      <c r="H188" s="74"/>
      <c r="I188" s="81"/>
      <c r="J188" s="74"/>
      <c r="K188" s="81"/>
      <c r="L188" s="74"/>
      <c r="M188" s="81"/>
      <c r="N188" s="74"/>
      <c r="O188" s="81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4.4" x14ac:dyDescent="0.3">
      <c r="A189" s="74"/>
      <c r="B189" s="74"/>
      <c r="C189" s="74"/>
      <c r="D189" s="74"/>
      <c r="E189" s="80"/>
      <c r="F189" s="74"/>
      <c r="G189" s="81"/>
      <c r="H189" s="74"/>
      <c r="I189" s="81"/>
      <c r="J189" s="74"/>
      <c r="K189" s="81"/>
      <c r="L189" s="74"/>
      <c r="M189" s="81"/>
      <c r="N189" s="74"/>
      <c r="O189" s="81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4.4" x14ac:dyDescent="0.3">
      <c r="A190" s="74"/>
      <c r="B190" s="74"/>
      <c r="C190" s="74"/>
      <c r="D190" s="74"/>
      <c r="E190" s="80"/>
      <c r="F190" s="74"/>
      <c r="G190" s="81"/>
      <c r="H190" s="74"/>
      <c r="I190" s="81"/>
      <c r="J190" s="74"/>
      <c r="K190" s="81"/>
      <c r="L190" s="74"/>
      <c r="M190" s="81"/>
      <c r="N190" s="74"/>
      <c r="O190" s="81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4.4" x14ac:dyDescent="0.3">
      <c r="A191" s="74"/>
      <c r="B191" s="74"/>
      <c r="C191" s="74"/>
      <c r="D191" s="74"/>
      <c r="E191" s="80"/>
      <c r="F191" s="74"/>
      <c r="G191" s="81"/>
      <c r="H191" s="74"/>
      <c r="I191" s="81"/>
      <c r="J191" s="74"/>
      <c r="K191" s="81"/>
      <c r="L191" s="74"/>
      <c r="M191" s="81"/>
      <c r="N191" s="74"/>
      <c r="O191" s="81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4.4" x14ac:dyDescent="0.3">
      <c r="A192" s="74"/>
      <c r="B192" s="74"/>
      <c r="C192" s="74"/>
      <c r="D192" s="74"/>
      <c r="E192" s="80"/>
      <c r="F192" s="74"/>
      <c r="G192" s="81"/>
      <c r="H192" s="74"/>
      <c r="I192" s="81"/>
      <c r="J192" s="74"/>
      <c r="K192" s="81"/>
      <c r="L192" s="74"/>
      <c r="M192" s="81"/>
      <c r="N192" s="74"/>
      <c r="O192" s="81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4.4" x14ac:dyDescent="0.3">
      <c r="A193" s="74"/>
      <c r="B193" s="74"/>
      <c r="C193" s="74"/>
      <c r="D193" s="74"/>
      <c r="E193" s="80"/>
      <c r="F193" s="74"/>
      <c r="G193" s="81"/>
      <c r="H193" s="74"/>
      <c r="I193" s="81"/>
      <c r="J193" s="74"/>
      <c r="K193" s="81"/>
      <c r="L193" s="74"/>
      <c r="M193" s="81"/>
      <c r="N193" s="74"/>
      <c r="O193" s="81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4.4" x14ac:dyDescent="0.3">
      <c r="A194" s="74"/>
      <c r="B194" s="74"/>
      <c r="C194" s="74"/>
      <c r="D194" s="74"/>
      <c r="E194" s="80"/>
      <c r="F194" s="74"/>
      <c r="G194" s="81"/>
      <c r="H194" s="74"/>
      <c r="I194" s="81"/>
      <c r="J194" s="74"/>
      <c r="K194" s="81"/>
      <c r="L194" s="74"/>
      <c r="M194" s="81"/>
      <c r="N194" s="74"/>
      <c r="O194" s="81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4.4" x14ac:dyDescent="0.3">
      <c r="A195" s="74"/>
      <c r="B195" s="74"/>
      <c r="C195" s="74"/>
      <c r="D195" s="74"/>
      <c r="E195" s="80"/>
      <c r="F195" s="74"/>
      <c r="G195" s="81"/>
      <c r="H195" s="74"/>
      <c r="I195" s="81"/>
      <c r="J195" s="74"/>
      <c r="K195" s="81"/>
      <c r="L195" s="74"/>
      <c r="M195" s="81"/>
      <c r="N195" s="74"/>
      <c r="O195" s="81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4.4" x14ac:dyDescent="0.3">
      <c r="A196" s="74"/>
      <c r="B196" s="74"/>
      <c r="C196" s="74"/>
      <c r="D196" s="74"/>
      <c r="E196" s="80"/>
      <c r="F196" s="74"/>
      <c r="G196" s="81"/>
      <c r="H196" s="74"/>
      <c r="I196" s="81"/>
      <c r="J196" s="74"/>
      <c r="K196" s="81"/>
      <c r="L196" s="74"/>
      <c r="M196" s="81"/>
      <c r="N196" s="74"/>
      <c r="O196" s="81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4.4" x14ac:dyDescent="0.3">
      <c r="A197" s="74"/>
      <c r="B197" s="74"/>
      <c r="C197" s="74"/>
      <c r="D197" s="74"/>
      <c r="E197" s="80"/>
      <c r="F197" s="74"/>
      <c r="G197" s="81"/>
      <c r="H197" s="74"/>
      <c r="I197" s="81"/>
      <c r="J197" s="74"/>
      <c r="K197" s="81"/>
      <c r="L197" s="74"/>
      <c r="M197" s="81"/>
      <c r="N197" s="74"/>
      <c r="O197" s="81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4.4" x14ac:dyDescent="0.3">
      <c r="A198" s="74"/>
      <c r="B198" s="74"/>
      <c r="C198" s="74"/>
      <c r="D198" s="74"/>
      <c r="E198" s="80"/>
      <c r="F198" s="74"/>
      <c r="G198" s="81"/>
      <c r="H198" s="74"/>
      <c r="I198" s="81"/>
      <c r="J198" s="74"/>
      <c r="K198" s="81"/>
      <c r="L198" s="74"/>
      <c r="M198" s="81"/>
      <c r="N198" s="74"/>
      <c r="O198" s="81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4.4" x14ac:dyDescent="0.3">
      <c r="A199" s="74"/>
      <c r="B199" s="74"/>
      <c r="C199" s="74"/>
      <c r="D199" s="74"/>
      <c r="E199" s="80"/>
      <c r="F199" s="74"/>
      <c r="G199" s="81"/>
      <c r="H199" s="74"/>
      <c r="I199" s="81"/>
      <c r="J199" s="74"/>
      <c r="K199" s="81"/>
      <c r="L199" s="74"/>
      <c r="M199" s="81"/>
      <c r="N199" s="74"/>
      <c r="O199" s="81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4.4" x14ac:dyDescent="0.3">
      <c r="A200" s="74"/>
      <c r="B200" s="74"/>
      <c r="C200" s="74"/>
      <c r="D200" s="74"/>
      <c r="E200" s="80"/>
      <c r="F200" s="74"/>
      <c r="G200" s="81"/>
      <c r="H200" s="74"/>
      <c r="I200" s="81"/>
      <c r="J200" s="74"/>
      <c r="K200" s="81"/>
      <c r="L200" s="74"/>
      <c r="M200" s="81"/>
      <c r="N200" s="74"/>
      <c r="O200" s="81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4.4" x14ac:dyDescent="0.3">
      <c r="A201" s="74"/>
      <c r="B201" s="74"/>
      <c r="C201" s="74"/>
      <c r="D201" s="74"/>
      <c r="E201" s="80"/>
      <c r="F201" s="74"/>
      <c r="G201" s="81"/>
      <c r="H201" s="74"/>
      <c r="I201" s="81"/>
      <c r="J201" s="74"/>
      <c r="K201" s="81"/>
      <c r="L201" s="74"/>
      <c r="M201" s="81"/>
      <c r="N201" s="74"/>
      <c r="O201" s="81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4.4" x14ac:dyDescent="0.3">
      <c r="A202" s="74"/>
      <c r="B202" s="74"/>
      <c r="C202" s="74"/>
      <c r="D202" s="74"/>
      <c r="E202" s="80"/>
      <c r="F202" s="74"/>
      <c r="G202" s="81"/>
      <c r="H202" s="74"/>
      <c r="I202" s="81"/>
      <c r="J202" s="74"/>
      <c r="K202" s="81"/>
      <c r="L202" s="74"/>
      <c r="M202" s="81"/>
      <c r="N202" s="74"/>
      <c r="O202" s="81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4.4" x14ac:dyDescent="0.3">
      <c r="A203" s="74"/>
      <c r="B203" s="74"/>
      <c r="C203" s="74"/>
      <c r="D203" s="74"/>
      <c r="E203" s="80"/>
      <c r="F203" s="74"/>
      <c r="G203" s="81"/>
      <c r="H203" s="74"/>
      <c r="I203" s="81"/>
      <c r="J203" s="74"/>
      <c r="K203" s="81"/>
      <c r="L203" s="74"/>
      <c r="M203" s="81"/>
      <c r="N203" s="74"/>
      <c r="O203" s="81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4.4" x14ac:dyDescent="0.3">
      <c r="A204" s="74"/>
      <c r="B204" s="74"/>
      <c r="C204" s="74"/>
      <c r="D204" s="74"/>
      <c r="E204" s="80"/>
      <c r="F204" s="74"/>
      <c r="G204" s="81"/>
      <c r="H204" s="74"/>
      <c r="I204" s="81"/>
      <c r="J204" s="74"/>
      <c r="K204" s="81"/>
      <c r="L204" s="74"/>
      <c r="M204" s="81"/>
      <c r="N204" s="74"/>
      <c r="O204" s="81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4.4" x14ac:dyDescent="0.3">
      <c r="A205" s="74"/>
      <c r="B205" s="74"/>
      <c r="C205" s="74"/>
      <c r="D205" s="74"/>
      <c r="E205" s="80"/>
      <c r="F205" s="74"/>
      <c r="G205" s="81"/>
      <c r="H205" s="74"/>
      <c r="I205" s="81"/>
      <c r="J205" s="74"/>
      <c r="K205" s="81"/>
      <c r="L205" s="74"/>
      <c r="M205" s="81"/>
      <c r="N205" s="74"/>
      <c r="O205" s="81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4.4" x14ac:dyDescent="0.3">
      <c r="A206" s="74"/>
      <c r="B206" s="74"/>
      <c r="C206" s="74"/>
      <c r="D206" s="74"/>
      <c r="E206" s="80"/>
      <c r="F206" s="74"/>
      <c r="G206" s="81"/>
      <c r="H206" s="74"/>
      <c r="I206" s="81"/>
      <c r="J206" s="74"/>
      <c r="K206" s="81"/>
      <c r="L206" s="74"/>
      <c r="M206" s="81"/>
      <c r="N206" s="74"/>
      <c r="O206" s="81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4.4" x14ac:dyDescent="0.3">
      <c r="A207" s="74"/>
      <c r="B207" s="74"/>
      <c r="C207" s="74"/>
      <c r="D207" s="74"/>
      <c r="E207" s="80"/>
      <c r="F207" s="74"/>
      <c r="G207" s="81"/>
      <c r="H207" s="74"/>
      <c r="I207" s="81"/>
      <c r="J207" s="74"/>
      <c r="K207" s="81"/>
      <c r="L207" s="74"/>
      <c r="M207" s="81"/>
      <c r="N207" s="74"/>
      <c r="O207" s="81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4.4" x14ac:dyDescent="0.3">
      <c r="A208" s="74"/>
      <c r="B208" s="74"/>
      <c r="C208" s="74"/>
      <c r="D208" s="74"/>
      <c r="E208" s="80"/>
      <c r="F208" s="74"/>
      <c r="G208" s="81"/>
      <c r="H208" s="74"/>
      <c r="I208" s="81"/>
      <c r="J208" s="74"/>
      <c r="K208" s="81"/>
      <c r="L208" s="74"/>
      <c r="M208" s="81"/>
      <c r="N208" s="74"/>
      <c r="O208" s="81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4.4" x14ac:dyDescent="0.3">
      <c r="A209" s="74"/>
      <c r="B209" s="74"/>
      <c r="C209" s="74"/>
      <c r="D209" s="74"/>
      <c r="E209" s="80"/>
      <c r="F209" s="74"/>
      <c r="G209" s="81"/>
      <c r="H209" s="74"/>
      <c r="I209" s="81"/>
      <c r="J209" s="74"/>
      <c r="K209" s="81"/>
      <c r="L209" s="74"/>
      <c r="M209" s="81"/>
      <c r="N209" s="74"/>
      <c r="O209" s="81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4.4" x14ac:dyDescent="0.3">
      <c r="A210" s="74"/>
      <c r="B210" s="74"/>
      <c r="C210" s="74"/>
      <c r="D210" s="74"/>
      <c r="E210" s="80"/>
      <c r="F210" s="74"/>
      <c r="G210" s="81"/>
      <c r="H210" s="74"/>
      <c r="I210" s="81"/>
      <c r="J210" s="74"/>
      <c r="K210" s="81"/>
      <c r="L210" s="74"/>
      <c r="M210" s="81"/>
      <c r="N210" s="74"/>
      <c r="O210" s="81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4.4" x14ac:dyDescent="0.3">
      <c r="A211" s="74"/>
      <c r="B211" s="74"/>
      <c r="C211" s="74"/>
      <c r="D211" s="74"/>
      <c r="E211" s="80"/>
      <c r="F211" s="74"/>
      <c r="G211" s="81"/>
      <c r="H211" s="74"/>
      <c r="I211" s="81"/>
      <c r="J211" s="74"/>
      <c r="K211" s="81"/>
      <c r="L211" s="74"/>
      <c r="M211" s="81"/>
      <c r="N211" s="74"/>
      <c r="O211" s="81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4.4" x14ac:dyDescent="0.3">
      <c r="A212" s="74"/>
      <c r="B212" s="74"/>
      <c r="C212" s="74"/>
      <c r="D212" s="74"/>
      <c r="E212" s="80"/>
      <c r="F212" s="74"/>
      <c r="G212" s="81"/>
      <c r="H212" s="74"/>
      <c r="I212" s="81"/>
      <c r="J212" s="74"/>
      <c r="K212" s="81"/>
      <c r="L212" s="74"/>
      <c r="M212" s="81"/>
      <c r="N212" s="74"/>
      <c r="O212" s="81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4.4" x14ac:dyDescent="0.3">
      <c r="A213" s="74"/>
      <c r="B213" s="74"/>
      <c r="C213" s="74"/>
      <c r="D213" s="74"/>
      <c r="E213" s="80"/>
      <c r="F213" s="74"/>
      <c r="G213" s="81"/>
      <c r="H213" s="74"/>
      <c r="I213" s="81"/>
      <c r="J213" s="74"/>
      <c r="K213" s="81"/>
      <c r="L213" s="74"/>
      <c r="M213" s="81"/>
      <c r="N213" s="74"/>
      <c r="O213" s="81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4.4" x14ac:dyDescent="0.3">
      <c r="A214" s="74"/>
      <c r="B214" s="74"/>
      <c r="C214" s="74"/>
      <c r="D214" s="74"/>
      <c r="E214" s="80"/>
      <c r="F214" s="74"/>
      <c r="G214" s="81"/>
      <c r="H214" s="74"/>
      <c r="I214" s="81"/>
      <c r="J214" s="74"/>
      <c r="K214" s="81"/>
      <c r="L214" s="74"/>
      <c r="M214" s="81"/>
      <c r="N214" s="74"/>
      <c r="O214" s="81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4.4" x14ac:dyDescent="0.3">
      <c r="A215" s="74"/>
      <c r="B215" s="74"/>
      <c r="C215" s="74"/>
      <c r="D215" s="74"/>
      <c r="E215" s="80"/>
      <c r="F215" s="74"/>
      <c r="G215" s="81"/>
      <c r="H215" s="74"/>
      <c r="I215" s="81"/>
      <c r="J215" s="74"/>
      <c r="K215" s="81"/>
      <c r="L215" s="74"/>
      <c r="M215" s="81"/>
      <c r="N215" s="74"/>
      <c r="O215" s="81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4.4" x14ac:dyDescent="0.3">
      <c r="A216" s="74"/>
      <c r="B216" s="74"/>
      <c r="C216" s="74"/>
      <c r="D216" s="74"/>
      <c r="E216" s="80"/>
      <c r="F216" s="74"/>
      <c r="G216" s="81"/>
      <c r="H216" s="74"/>
      <c r="I216" s="81"/>
      <c r="J216" s="74"/>
      <c r="K216" s="81"/>
      <c r="L216" s="74"/>
      <c r="M216" s="81"/>
      <c r="N216" s="74"/>
      <c r="O216" s="81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4.4" x14ac:dyDescent="0.3">
      <c r="A217" s="74"/>
      <c r="B217" s="74"/>
      <c r="C217" s="74"/>
      <c r="D217" s="74"/>
      <c r="E217" s="80"/>
      <c r="F217" s="74"/>
      <c r="G217" s="81"/>
      <c r="H217" s="74"/>
      <c r="I217" s="81"/>
      <c r="J217" s="74"/>
      <c r="K217" s="81"/>
      <c r="L217" s="74"/>
      <c r="M217" s="81"/>
      <c r="N217" s="74"/>
      <c r="O217" s="81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4.4" x14ac:dyDescent="0.3">
      <c r="A218" s="74"/>
      <c r="B218" s="74"/>
      <c r="C218" s="74"/>
      <c r="D218" s="74"/>
      <c r="E218" s="80"/>
      <c r="F218" s="74"/>
      <c r="G218" s="81"/>
      <c r="H218" s="74"/>
      <c r="I218" s="81"/>
      <c r="J218" s="74"/>
      <c r="K218" s="81"/>
      <c r="L218" s="74"/>
      <c r="M218" s="81"/>
      <c r="N218" s="74"/>
      <c r="O218" s="81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4.4" x14ac:dyDescent="0.3">
      <c r="A219" s="74"/>
      <c r="B219" s="74"/>
      <c r="C219" s="74"/>
      <c r="D219" s="74"/>
      <c r="E219" s="80"/>
      <c r="F219" s="74"/>
      <c r="G219" s="81"/>
      <c r="H219" s="74"/>
      <c r="I219" s="81"/>
      <c r="J219" s="74"/>
      <c r="K219" s="81"/>
      <c r="L219" s="74"/>
      <c r="M219" s="81"/>
      <c r="N219" s="74"/>
      <c r="O219" s="81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4.4" x14ac:dyDescent="0.3">
      <c r="A220" s="74"/>
      <c r="B220" s="74"/>
      <c r="C220" s="74"/>
      <c r="D220" s="74"/>
      <c r="E220" s="80"/>
      <c r="F220" s="74"/>
      <c r="G220" s="81"/>
      <c r="H220" s="74"/>
      <c r="I220" s="81"/>
      <c r="J220" s="74"/>
      <c r="K220" s="81"/>
      <c r="L220" s="74"/>
      <c r="M220" s="81"/>
      <c r="N220" s="74"/>
      <c r="O220" s="81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4.4" x14ac:dyDescent="0.3">
      <c r="A221" s="74"/>
      <c r="B221" s="74"/>
      <c r="C221" s="74"/>
      <c r="D221" s="74"/>
      <c r="E221" s="80"/>
      <c r="F221" s="74"/>
      <c r="G221" s="81"/>
      <c r="H221" s="74"/>
      <c r="I221" s="81"/>
      <c r="J221" s="74"/>
      <c r="K221" s="81"/>
      <c r="L221" s="74"/>
      <c r="M221" s="81"/>
      <c r="N221" s="74"/>
      <c r="O221" s="81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4.4" x14ac:dyDescent="0.3">
      <c r="A222" s="74"/>
      <c r="B222" s="74"/>
      <c r="C222" s="74"/>
      <c r="D222" s="74"/>
      <c r="E222" s="80"/>
      <c r="F222" s="74"/>
      <c r="G222" s="81"/>
      <c r="H222" s="74"/>
      <c r="I222" s="81"/>
      <c r="J222" s="74"/>
      <c r="K222" s="81"/>
      <c r="L222" s="74"/>
      <c r="M222" s="81"/>
      <c r="N222" s="74"/>
      <c r="O222" s="81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4.4" x14ac:dyDescent="0.3">
      <c r="A223" s="74"/>
      <c r="B223" s="74"/>
      <c r="C223" s="74"/>
      <c r="D223" s="74"/>
      <c r="E223" s="80"/>
      <c r="F223" s="74"/>
      <c r="G223" s="81"/>
      <c r="H223" s="74"/>
      <c r="I223" s="81"/>
      <c r="J223" s="74"/>
      <c r="K223" s="81"/>
      <c r="L223" s="74"/>
      <c r="M223" s="81"/>
      <c r="N223" s="74"/>
      <c r="O223" s="81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4.4" x14ac:dyDescent="0.3">
      <c r="A224" s="74"/>
      <c r="B224" s="74"/>
      <c r="C224" s="74"/>
      <c r="D224" s="74"/>
      <c r="E224" s="80"/>
      <c r="F224" s="74"/>
      <c r="G224" s="81"/>
      <c r="H224" s="74"/>
      <c r="I224" s="81"/>
      <c r="J224" s="74"/>
      <c r="K224" s="81"/>
      <c r="L224" s="74"/>
      <c r="M224" s="81"/>
      <c r="N224" s="74"/>
      <c r="O224" s="81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4.4" x14ac:dyDescent="0.3">
      <c r="A225" s="74"/>
      <c r="B225" s="74"/>
      <c r="C225" s="74"/>
      <c r="D225" s="74"/>
      <c r="E225" s="80"/>
      <c r="F225" s="74"/>
      <c r="G225" s="81"/>
      <c r="H225" s="74"/>
      <c r="I225" s="81"/>
      <c r="J225" s="74"/>
      <c r="K225" s="81"/>
      <c r="L225" s="74"/>
      <c r="M225" s="81"/>
      <c r="N225" s="74"/>
      <c r="O225" s="81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4.4" x14ac:dyDescent="0.3">
      <c r="A226" s="74"/>
      <c r="B226" s="74"/>
      <c r="C226" s="74"/>
      <c r="D226" s="74"/>
      <c r="E226" s="80"/>
      <c r="F226" s="74"/>
      <c r="G226" s="81"/>
      <c r="H226" s="74"/>
      <c r="I226" s="81"/>
      <c r="J226" s="74"/>
      <c r="K226" s="81"/>
      <c r="L226" s="74"/>
      <c r="M226" s="81"/>
      <c r="N226" s="74"/>
      <c r="O226" s="81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4.4" x14ac:dyDescent="0.3">
      <c r="A227" s="74"/>
      <c r="B227" s="74"/>
      <c r="C227" s="74"/>
      <c r="D227" s="74"/>
      <c r="E227" s="80"/>
      <c r="F227" s="74"/>
      <c r="G227" s="81"/>
      <c r="H227" s="74"/>
      <c r="I227" s="81"/>
      <c r="J227" s="74"/>
      <c r="K227" s="81"/>
      <c r="L227" s="74"/>
      <c r="M227" s="81"/>
      <c r="N227" s="74"/>
      <c r="O227" s="81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4.4" x14ac:dyDescent="0.3">
      <c r="A228" s="74"/>
      <c r="B228" s="74"/>
      <c r="C228" s="74"/>
      <c r="D228" s="74"/>
      <c r="E228" s="80"/>
      <c r="F228" s="74"/>
      <c r="G228" s="81"/>
      <c r="H228" s="74"/>
      <c r="I228" s="81"/>
      <c r="J228" s="74"/>
      <c r="K228" s="81"/>
      <c r="L228" s="74"/>
      <c r="M228" s="81"/>
      <c r="N228" s="74"/>
      <c r="O228" s="81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4.4" x14ac:dyDescent="0.3">
      <c r="A229" s="74"/>
      <c r="B229" s="74"/>
      <c r="C229" s="74"/>
      <c r="D229" s="74"/>
      <c r="E229" s="80"/>
      <c r="F229" s="74"/>
      <c r="G229" s="81"/>
      <c r="H229" s="74"/>
      <c r="I229" s="81"/>
      <c r="J229" s="74"/>
      <c r="K229" s="81"/>
      <c r="L229" s="74"/>
      <c r="M229" s="81"/>
      <c r="N229" s="74"/>
      <c r="O229" s="81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4.4" x14ac:dyDescent="0.3">
      <c r="A230" s="74"/>
      <c r="B230" s="74"/>
      <c r="C230" s="74"/>
      <c r="D230" s="74"/>
      <c r="E230" s="80"/>
      <c r="F230" s="74"/>
      <c r="G230" s="81"/>
      <c r="H230" s="74"/>
      <c r="I230" s="81"/>
      <c r="J230" s="74"/>
      <c r="K230" s="81"/>
      <c r="L230" s="74"/>
      <c r="M230" s="81"/>
      <c r="N230" s="74"/>
      <c r="O230" s="81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4.4" x14ac:dyDescent="0.3">
      <c r="A231" s="74"/>
      <c r="B231" s="74"/>
      <c r="C231" s="74"/>
      <c r="D231" s="74"/>
      <c r="E231" s="80"/>
      <c r="F231" s="74"/>
      <c r="G231" s="81"/>
      <c r="H231" s="74"/>
      <c r="I231" s="81"/>
      <c r="J231" s="74"/>
      <c r="K231" s="81"/>
      <c r="L231" s="74"/>
      <c r="M231" s="81"/>
      <c r="N231" s="74"/>
      <c r="O231" s="81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4.4" x14ac:dyDescent="0.3">
      <c r="A232" s="74"/>
      <c r="B232" s="74"/>
      <c r="C232" s="74"/>
      <c r="D232" s="74"/>
      <c r="E232" s="80"/>
      <c r="F232" s="74"/>
      <c r="G232" s="81"/>
      <c r="H232" s="74"/>
      <c r="I232" s="81"/>
      <c r="J232" s="74"/>
      <c r="K232" s="81"/>
      <c r="L232" s="74"/>
      <c r="M232" s="81"/>
      <c r="N232" s="74"/>
      <c r="O232" s="81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4.4" x14ac:dyDescent="0.3">
      <c r="A233" s="74"/>
      <c r="B233" s="74"/>
      <c r="C233" s="74"/>
      <c r="D233" s="74"/>
      <c r="E233" s="80"/>
      <c r="F233" s="74"/>
      <c r="G233" s="81"/>
      <c r="H233" s="74"/>
      <c r="I233" s="81"/>
      <c r="J233" s="74"/>
      <c r="K233" s="81"/>
      <c r="L233" s="74"/>
      <c r="M233" s="81"/>
      <c r="N233" s="74"/>
      <c r="O233" s="81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4.4" x14ac:dyDescent="0.3">
      <c r="A234" s="74"/>
      <c r="B234" s="74"/>
      <c r="C234" s="74"/>
      <c r="D234" s="74"/>
      <c r="E234" s="80"/>
      <c r="F234" s="74"/>
      <c r="G234" s="81"/>
      <c r="H234" s="74"/>
      <c r="I234" s="81"/>
      <c r="J234" s="74"/>
      <c r="K234" s="81"/>
      <c r="L234" s="74"/>
      <c r="M234" s="81"/>
      <c r="N234" s="74"/>
      <c r="O234" s="81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4.4" x14ac:dyDescent="0.3">
      <c r="A235" s="74"/>
      <c r="B235" s="74"/>
      <c r="C235" s="74"/>
      <c r="D235" s="74"/>
      <c r="E235" s="80"/>
      <c r="F235" s="74"/>
      <c r="G235" s="81"/>
      <c r="H235" s="74"/>
      <c r="I235" s="81"/>
      <c r="J235" s="74"/>
      <c r="K235" s="81"/>
      <c r="L235" s="74"/>
      <c r="M235" s="81"/>
      <c r="N235" s="74"/>
      <c r="O235" s="81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4.4" x14ac:dyDescent="0.3">
      <c r="A236" s="74"/>
      <c r="B236" s="74"/>
      <c r="C236" s="74"/>
      <c r="D236" s="74"/>
      <c r="E236" s="80"/>
      <c r="F236" s="74"/>
      <c r="G236" s="81"/>
      <c r="H236" s="74"/>
      <c r="I236" s="81"/>
      <c r="J236" s="74"/>
      <c r="K236" s="81"/>
      <c r="L236" s="74"/>
      <c r="M236" s="81"/>
      <c r="N236" s="74"/>
      <c r="O236" s="81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4.4" x14ac:dyDescent="0.3">
      <c r="A237" s="74"/>
      <c r="B237" s="74"/>
      <c r="C237" s="74"/>
      <c r="D237" s="74"/>
      <c r="E237" s="80"/>
      <c r="F237" s="74"/>
      <c r="G237" s="81"/>
      <c r="H237" s="74"/>
      <c r="I237" s="81"/>
      <c r="J237" s="74"/>
      <c r="K237" s="81"/>
      <c r="L237" s="74"/>
      <c r="M237" s="81"/>
      <c r="N237" s="74"/>
      <c r="O237" s="81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4.4" x14ac:dyDescent="0.3">
      <c r="A238" s="74"/>
      <c r="B238" s="74"/>
      <c r="C238" s="74"/>
      <c r="D238" s="74"/>
      <c r="E238" s="80"/>
      <c r="F238" s="74"/>
      <c r="G238" s="81"/>
      <c r="H238" s="74"/>
      <c r="I238" s="81"/>
      <c r="J238" s="74"/>
      <c r="K238" s="81"/>
      <c r="L238" s="74"/>
      <c r="M238" s="81"/>
      <c r="N238" s="74"/>
      <c r="O238" s="81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4.4" x14ac:dyDescent="0.3">
      <c r="A239" s="74"/>
      <c r="B239" s="74"/>
      <c r="C239" s="74"/>
      <c r="D239" s="74"/>
      <c r="E239" s="80"/>
      <c r="F239" s="74"/>
      <c r="G239" s="81"/>
      <c r="H239" s="74"/>
      <c r="I239" s="81"/>
      <c r="J239" s="74"/>
      <c r="K239" s="81"/>
      <c r="L239" s="74"/>
      <c r="M239" s="81"/>
      <c r="N239" s="74"/>
      <c r="O239" s="81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4.4" x14ac:dyDescent="0.3">
      <c r="A240" s="74"/>
      <c r="B240" s="74"/>
      <c r="C240" s="74"/>
      <c r="D240" s="74"/>
      <c r="E240" s="80"/>
      <c r="F240" s="74"/>
      <c r="G240" s="81"/>
      <c r="H240" s="74"/>
      <c r="I240" s="81"/>
      <c r="J240" s="74"/>
      <c r="K240" s="81"/>
      <c r="L240" s="74"/>
      <c r="M240" s="81"/>
      <c r="N240" s="74"/>
      <c r="O240" s="81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4.4" x14ac:dyDescent="0.3">
      <c r="A241" s="74"/>
      <c r="B241" s="74"/>
      <c r="C241" s="74"/>
      <c r="D241" s="74"/>
      <c r="E241" s="80"/>
      <c r="F241" s="74"/>
      <c r="G241" s="81"/>
      <c r="H241" s="74"/>
      <c r="I241" s="81"/>
      <c r="J241" s="74"/>
      <c r="K241" s="81"/>
      <c r="L241" s="74"/>
      <c r="M241" s="81"/>
      <c r="N241" s="74"/>
      <c r="O241" s="81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4.4" x14ac:dyDescent="0.3">
      <c r="A242" s="74"/>
      <c r="B242" s="74"/>
      <c r="C242" s="74"/>
      <c r="D242" s="74"/>
      <c r="E242" s="80"/>
      <c r="F242" s="74"/>
      <c r="G242" s="81"/>
      <c r="H242" s="74"/>
      <c r="I242" s="81"/>
      <c r="J242" s="74"/>
      <c r="K242" s="81"/>
      <c r="L242" s="74"/>
      <c r="M242" s="81"/>
      <c r="N242" s="74"/>
      <c r="O242" s="81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4.4" x14ac:dyDescent="0.3">
      <c r="A243" s="74"/>
      <c r="B243" s="74"/>
      <c r="C243" s="74"/>
      <c r="D243" s="74"/>
      <c r="E243" s="80"/>
      <c r="F243" s="74"/>
      <c r="G243" s="81"/>
      <c r="H243" s="74"/>
      <c r="I243" s="81"/>
      <c r="J243" s="74"/>
      <c r="K243" s="81"/>
      <c r="L243" s="74"/>
      <c r="M243" s="81"/>
      <c r="N243" s="74"/>
      <c r="O243" s="81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4.4" x14ac:dyDescent="0.3">
      <c r="A244" s="74"/>
      <c r="B244" s="74"/>
      <c r="C244" s="74"/>
      <c r="D244" s="74"/>
      <c r="E244" s="80"/>
      <c r="F244" s="74"/>
      <c r="G244" s="81"/>
      <c r="H244" s="74"/>
      <c r="I244" s="81"/>
      <c r="J244" s="74"/>
      <c r="K244" s="81"/>
      <c r="L244" s="74"/>
      <c r="M244" s="81"/>
      <c r="N244" s="74"/>
      <c r="O244" s="81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4.4" x14ac:dyDescent="0.3">
      <c r="A245" s="74"/>
      <c r="B245" s="74"/>
      <c r="C245" s="74"/>
      <c r="D245" s="74"/>
      <c r="E245" s="80"/>
      <c r="F245" s="74"/>
      <c r="G245" s="81"/>
      <c r="H245" s="74"/>
      <c r="I245" s="81"/>
      <c r="J245" s="74"/>
      <c r="K245" s="81"/>
      <c r="L245" s="74"/>
      <c r="M245" s="81"/>
      <c r="N245" s="74"/>
      <c r="O245" s="81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4.4" x14ac:dyDescent="0.3">
      <c r="A246" s="74"/>
      <c r="B246" s="74"/>
      <c r="C246" s="74"/>
      <c r="D246" s="74"/>
      <c r="E246" s="80"/>
      <c r="F246" s="74"/>
      <c r="G246" s="81"/>
      <c r="H246" s="74"/>
      <c r="I246" s="81"/>
      <c r="J246" s="74"/>
      <c r="K246" s="81"/>
      <c r="L246" s="74"/>
      <c r="M246" s="81"/>
      <c r="N246" s="74"/>
      <c r="O246" s="81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4.4" x14ac:dyDescent="0.3">
      <c r="A247" s="74"/>
      <c r="B247" s="74"/>
      <c r="C247" s="74"/>
      <c r="D247" s="74"/>
      <c r="E247" s="80"/>
      <c r="F247" s="74"/>
      <c r="G247" s="81"/>
      <c r="H247" s="74"/>
      <c r="I247" s="81"/>
      <c r="J247" s="74"/>
      <c r="K247" s="81"/>
      <c r="L247" s="74"/>
      <c r="M247" s="81"/>
      <c r="N247" s="74"/>
      <c r="O247" s="81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4.4" x14ac:dyDescent="0.3">
      <c r="A248" s="74"/>
      <c r="B248" s="74"/>
      <c r="C248" s="74"/>
      <c r="D248" s="74"/>
      <c r="E248" s="80"/>
      <c r="F248" s="74"/>
      <c r="G248" s="81"/>
      <c r="H248" s="74"/>
      <c r="I248" s="81"/>
      <c r="J248" s="74"/>
      <c r="K248" s="81"/>
      <c r="L248" s="74"/>
      <c r="M248" s="81"/>
      <c r="N248" s="74"/>
      <c r="O248" s="81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4.4" x14ac:dyDescent="0.3">
      <c r="A249" s="74"/>
      <c r="B249" s="74"/>
      <c r="C249" s="74"/>
      <c r="D249" s="74"/>
      <c r="E249" s="80"/>
      <c r="F249" s="74"/>
      <c r="G249" s="81"/>
      <c r="H249" s="74"/>
      <c r="I249" s="81"/>
      <c r="J249" s="74"/>
      <c r="K249" s="81"/>
      <c r="L249" s="74"/>
      <c r="M249" s="81"/>
      <c r="N249" s="74"/>
      <c r="O249" s="81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4.4" x14ac:dyDescent="0.3">
      <c r="A250" s="74"/>
      <c r="B250" s="74"/>
      <c r="C250" s="74"/>
      <c r="D250" s="74"/>
      <c r="E250" s="80"/>
      <c r="F250" s="74"/>
      <c r="G250" s="81"/>
      <c r="H250" s="74"/>
      <c r="I250" s="81"/>
      <c r="J250" s="74"/>
      <c r="K250" s="81"/>
      <c r="L250" s="74"/>
      <c r="M250" s="81"/>
      <c r="N250" s="74"/>
      <c r="O250" s="81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4.4" x14ac:dyDescent="0.3">
      <c r="A251" s="74"/>
      <c r="B251" s="74"/>
      <c r="C251" s="74"/>
      <c r="D251" s="74"/>
      <c r="E251" s="80"/>
      <c r="F251" s="74"/>
      <c r="G251" s="81"/>
      <c r="H251" s="74"/>
      <c r="I251" s="81"/>
      <c r="J251" s="74"/>
      <c r="K251" s="81"/>
      <c r="L251" s="74"/>
      <c r="M251" s="81"/>
      <c r="N251" s="74"/>
      <c r="O251" s="81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4.4" x14ac:dyDescent="0.3">
      <c r="A252" s="74"/>
      <c r="B252" s="74"/>
      <c r="C252" s="74"/>
      <c r="D252" s="74"/>
      <c r="E252" s="80"/>
      <c r="F252" s="74"/>
      <c r="G252" s="81"/>
      <c r="H252" s="74"/>
      <c r="I252" s="81"/>
      <c r="J252" s="74"/>
      <c r="K252" s="81"/>
      <c r="L252" s="74"/>
      <c r="M252" s="81"/>
      <c r="N252" s="74"/>
      <c r="O252" s="81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4.4" x14ac:dyDescent="0.3">
      <c r="A253" s="74"/>
      <c r="B253" s="74"/>
      <c r="C253" s="74"/>
      <c r="D253" s="74"/>
      <c r="E253" s="80"/>
      <c r="F253" s="74"/>
      <c r="G253" s="81"/>
      <c r="H253" s="74"/>
      <c r="I253" s="81"/>
      <c r="J253" s="74"/>
      <c r="K253" s="81"/>
      <c r="L253" s="74"/>
      <c r="M253" s="81"/>
      <c r="N253" s="74"/>
      <c r="O253" s="81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4.4" x14ac:dyDescent="0.3">
      <c r="A254" s="74"/>
      <c r="B254" s="74"/>
      <c r="C254" s="74"/>
      <c r="D254" s="74"/>
      <c r="E254" s="80"/>
      <c r="F254" s="74"/>
      <c r="G254" s="81"/>
      <c r="H254" s="74"/>
      <c r="I254" s="81"/>
      <c r="J254" s="74"/>
      <c r="K254" s="81"/>
      <c r="L254" s="74"/>
      <c r="M254" s="81"/>
      <c r="N254" s="74"/>
      <c r="O254" s="81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4.4" x14ac:dyDescent="0.3">
      <c r="A255" s="74"/>
      <c r="B255" s="74"/>
      <c r="C255" s="74"/>
      <c r="D255" s="74"/>
      <c r="E255" s="80"/>
      <c r="F255" s="74"/>
      <c r="G255" s="81"/>
      <c r="H255" s="74"/>
      <c r="I255" s="81"/>
      <c r="J255" s="74"/>
      <c r="K255" s="81"/>
      <c r="L255" s="74"/>
      <c r="M255" s="81"/>
      <c r="N255" s="74"/>
      <c r="O255" s="81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4.4" x14ac:dyDescent="0.3">
      <c r="A256" s="74"/>
      <c r="B256" s="74"/>
      <c r="C256" s="74"/>
      <c r="D256" s="74"/>
      <c r="E256" s="80"/>
      <c r="F256" s="74"/>
      <c r="G256" s="81"/>
      <c r="H256" s="74"/>
      <c r="I256" s="81"/>
      <c r="J256" s="74"/>
      <c r="K256" s="81"/>
      <c r="L256" s="74"/>
      <c r="M256" s="81"/>
      <c r="N256" s="74"/>
      <c r="O256" s="81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4.4" x14ac:dyDescent="0.3">
      <c r="A257" s="74"/>
      <c r="B257" s="74"/>
      <c r="C257" s="74"/>
      <c r="D257" s="74"/>
      <c r="E257" s="80"/>
      <c r="F257" s="74"/>
      <c r="G257" s="81"/>
      <c r="H257" s="74"/>
      <c r="I257" s="81"/>
      <c r="J257" s="74"/>
      <c r="K257" s="81"/>
      <c r="L257" s="74"/>
      <c r="M257" s="81"/>
      <c r="N257" s="74"/>
      <c r="O257" s="81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4.4" x14ac:dyDescent="0.3">
      <c r="A258" s="74"/>
      <c r="B258" s="74"/>
      <c r="C258" s="74"/>
      <c r="D258" s="74"/>
      <c r="E258" s="80"/>
      <c r="F258" s="74"/>
      <c r="G258" s="81"/>
      <c r="H258" s="74"/>
      <c r="I258" s="81"/>
      <c r="J258" s="74"/>
      <c r="K258" s="81"/>
      <c r="L258" s="74"/>
      <c r="M258" s="81"/>
      <c r="N258" s="74"/>
      <c r="O258" s="81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4.4" x14ac:dyDescent="0.3">
      <c r="A259" s="74"/>
      <c r="B259" s="74"/>
      <c r="C259" s="74"/>
      <c r="D259" s="74"/>
      <c r="E259" s="80"/>
      <c r="F259" s="74"/>
      <c r="G259" s="81"/>
      <c r="H259" s="74"/>
      <c r="I259" s="81"/>
      <c r="J259" s="74"/>
      <c r="K259" s="81"/>
      <c r="L259" s="74"/>
      <c r="M259" s="81"/>
      <c r="N259" s="74"/>
      <c r="O259" s="81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4.4" x14ac:dyDescent="0.3">
      <c r="A260" s="74"/>
      <c r="B260" s="74"/>
      <c r="C260" s="74"/>
      <c r="D260" s="74"/>
      <c r="E260" s="80"/>
      <c r="F260" s="74"/>
      <c r="G260" s="81"/>
      <c r="H260" s="74"/>
      <c r="I260" s="81"/>
      <c r="J260" s="74"/>
      <c r="K260" s="81"/>
      <c r="L260" s="74"/>
      <c r="M260" s="81"/>
      <c r="N260" s="74"/>
      <c r="O260" s="81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4.4" x14ac:dyDescent="0.3">
      <c r="A261" s="74"/>
      <c r="B261" s="74"/>
      <c r="C261" s="74"/>
      <c r="D261" s="74"/>
      <c r="E261" s="80"/>
      <c r="F261" s="74"/>
      <c r="G261" s="81"/>
      <c r="H261" s="74"/>
      <c r="I261" s="81"/>
      <c r="J261" s="74"/>
      <c r="K261" s="81"/>
      <c r="L261" s="74"/>
      <c r="M261" s="81"/>
      <c r="N261" s="74"/>
      <c r="O261" s="81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4.4" x14ac:dyDescent="0.3">
      <c r="A262" s="74"/>
      <c r="B262" s="74"/>
      <c r="C262" s="74"/>
      <c r="D262" s="74"/>
      <c r="E262" s="80"/>
      <c r="F262" s="74"/>
      <c r="G262" s="81"/>
      <c r="H262" s="74"/>
      <c r="I262" s="81"/>
      <c r="J262" s="74"/>
      <c r="K262" s="81"/>
      <c r="L262" s="74"/>
      <c r="M262" s="81"/>
      <c r="N262" s="74"/>
      <c r="O262" s="81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4.4" x14ac:dyDescent="0.3">
      <c r="A263" s="74"/>
      <c r="B263" s="74"/>
      <c r="C263" s="74"/>
      <c r="D263" s="74"/>
      <c r="E263" s="80"/>
      <c r="F263" s="74"/>
      <c r="G263" s="81"/>
      <c r="H263" s="74"/>
      <c r="I263" s="81"/>
      <c r="J263" s="74"/>
      <c r="K263" s="81"/>
      <c r="L263" s="74"/>
      <c r="M263" s="81"/>
      <c r="N263" s="74"/>
      <c r="O263" s="81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4.4" x14ac:dyDescent="0.3">
      <c r="A264" s="74"/>
      <c r="B264" s="74"/>
      <c r="C264" s="74"/>
      <c r="D264" s="74"/>
      <c r="E264" s="80"/>
      <c r="F264" s="74"/>
      <c r="G264" s="81"/>
      <c r="H264" s="74"/>
      <c r="I264" s="81"/>
      <c r="J264" s="74"/>
      <c r="K264" s="81"/>
      <c r="L264" s="74"/>
      <c r="M264" s="81"/>
      <c r="N264" s="74"/>
      <c r="O264" s="81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4.4" x14ac:dyDescent="0.3">
      <c r="A265" s="74"/>
      <c r="B265" s="74"/>
      <c r="C265" s="74"/>
      <c r="D265" s="74"/>
      <c r="E265" s="80"/>
      <c r="F265" s="74"/>
      <c r="G265" s="81"/>
      <c r="H265" s="74"/>
      <c r="I265" s="81"/>
      <c r="J265" s="74"/>
      <c r="K265" s="81"/>
      <c r="L265" s="74"/>
      <c r="M265" s="81"/>
      <c r="N265" s="74"/>
      <c r="O265" s="81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4.4" x14ac:dyDescent="0.3">
      <c r="A266" s="74"/>
      <c r="B266" s="74"/>
      <c r="C266" s="74"/>
      <c r="D266" s="74"/>
      <c r="E266" s="80"/>
      <c r="F266" s="74"/>
      <c r="G266" s="81"/>
      <c r="H266" s="74"/>
      <c r="I266" s="81"/>
      <c r="J266" s="74"/>
      <c r="K266" s="81"/>
      <c r="L266" s="74"/>
      <c r="M266" s="81"/>
      <c r="N266" s="74"/>
      <c r="O266" s="81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4.4" x14ac:dyDescent="0.3">
      <c r="A267" s="74"/>
      <c r="B267" s="74"/>
      <c r="C267" s="74"/>
      <c r="D267" s="74"/>
      <c r="E267" s="80"/>
      <c r="F267" s="74"/>
      <c r="G267" s="81"/>
      <c r="H267" s="74"/>
      <c r="I267" s="81"/>
      <c r="J267" s="74"/>
      <c r="K267" s="81"/>
      <c r="L267" s="74"/>
      <c r="M267" s="81"/>
      <c r="N267" s="74"/>
      <c r="O267" s="81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4.4" x14ac:dyDescent="0.3">
      <c r="A268" s="74"/>
      <c r="B268" s="74"/>
      <c r="C268" s="74"/>
      <c r="D268" s="74"/>
      <c r="E268" s="80"/>
      <c r="F268" s="74"/>
      <c r="G268" s="81"/>
      <c r="H268" s="74"/>
      <c r="I268" s="81"/>
      <c r="J268" s="74"/>
      <c r="K268" s="81"/>
      <c r="L268" s="74"/>
      <c r="M268" s="81"/>
      <c r="N268" s="74"/>
      <c r="O268" s="81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4.4" x14ac:dyDescent="0.3">
      <c r="A269" s="74"/>
      <c r="B269" s="74"/>
      <c r="C269" s="74"/>
      <c r="D269" s="74"/>
      <c r="E269" s="80"/>
      <c r="F269" s="74"/>
      <c r="G269" s="81"/>
      <c r="H269" s="74"/>
      <c r="I269" s="81"/>
      <c r="J269" s="74"/>
      <c r="K269" s="81"/>
      <c r="L269" s="74"/>
      <c r="M269" s="81"/>
      <c r="N269" s="74"/>
      <c r="O269" s="81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4.4" x14ac:dyDescent="0.3">
      <c r="A270" s="74"/>
      <c r="B270" s="74"/>
      <c r="C270" s="74"/>
      <c r="D270" s="74"/>
      <c r="E270" s="80"/>
      <c r="F270" s="74"/>
      <c r="G270" s="81"/>
      <c r="H270" s="74"/>
      <c r="I270" s="81"/>
      <c r="J270" s="74"/>
      <c r="K270" s="81"/>
      <c r="L270" s="74"/>
      <c r="M270" s="81"/>
      <c r="N270" s="74"/>
      <c r="O270" s="81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4.4" x14ac:dyDescent="0.3">
      <c r="A271" s="74"/>
      <c r="B271" s="74"/>
      <c r="C271" s="74"/>
      <c r="D271" s="74"/>
      <c r="E271" s="80"/>
      <c r="F271" s="74"/>
      <c r="G271" s="81"/>
      <c r="H271" s="74"/>
      <c r="I271" s="81"/>
      <c r="J271" s="74"/>
      <c r="K271" s="81"/>
      <c r="L271" s="74"/>
      <c r="M271" s="81"/>
      <c r="N271" s="74"/>
      <c r="O271" s="81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4.4" x14ac:dyDescent="0.3">
      <c r="A272" s="74"/>
      <c r="B272" s="74"/>
      <c r="C272" s="74"/>
      <c r="D272" s="74"/>
      <c r="E272" s="80"/>
      <c r="F272" s="74"/>
      <c r="G272" s="81"/>
      <c r="H272" s="74"/>
      <c r="I272" s="81"/>
      <c r="J272" s="74"/>
      <c r="K272" s="81"/>
      <c r="L272" s="74"/>
      <c r="M272" s="81"/>
      <c r="N272" s="74"/>
      <c r="O272" s="81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4.4" x14ac:dyDescent="0.3">
      <c r="A273" s="74"/>
      <c r="B273" s="74"/>
      <c r="C273" s="74"/>
      <c r="D273" s="74"/>
      <c r="E273" s="80"/>
      <c r="F273" s="74"/>
      <c r="G273" s="81"/>
      <c r="H273" s="74"/>
      <c r="I273" s="81"/>
      <c r="J273" s="74"/>
      <c r="K273" s="81"/>
      <c r="L273" s="74"/>
      <c r="M273" s="81"/>
      <c r="N273" s="74"/>
      <c r="O273" s="81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4.4" x14ac:dyDescent="0.3">
      <c r="A274" s="74"/>
      <c r="B274" s="74"/>
      <c r="C274" s="74"/>
      <c r="D274" s="74"/>
      <c r="E274" s="80"/>
      <c r="F274" s="74"/>
      <c r="G274" s="81"/>
      <c r="H274" s="74"/>
      <c r="I274" s="81"/>
      <c r="J274" s="74"/>
      <c r="K274" s="81"/>
      <c r="L274" s="74"/>
      <c r="M274" s="81"/>
      <c r="N274" s="74"/>
      <c r="O274" s="81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4.4" x14ac:dyDescent="0.3">
      <c r="A275" s="74"/>
      <c r="B275" s="74"/>
      <c r="C275" s="74"/>
      <c r="D275" s="74"/>
      <c r="E275" s="80"/>
      <c r="F275" s="74"/>
      <c r="G275" s="81"/>
      <c r="H275" s="74"/>
      <c r="I275" s="81"/>
      <c r="J275" s="74"/>
      <c r="K275" s="81"/>
      <c r="L275" s="74"/>
      <c r="M275" s="81"/>
      <c r="N275" s="74"/>
      <c r="O275" s="81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4.4" x14ac:dyDescent="0.3">
      <c r="A276" s="74"/>
      <c r="B276" s="74"/>
      <c r="C276" s="74"/>
      <c r="D276" s="74"/>
      <c r="E276" s="80"/>
      <c r="F276" s="74"/>
      <c r="G276" s="81"/>
      <c r="H276" s="74"/>
      <c r="I276" s="81"/>
      <c r="J276" s="74"/>
      <c r="K276" s="81"/>
      <c r="L276" s="74"/>
      <c r="M276" s="81"/>
      <c r="N276" s="74"/>
      <c r="O276" s="81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4.4" x14ac:dyDescent="0.3">
      <c r="A277" s="74"/>
      <c r="B277" s="74"/>
      <c r="C277" s="74"/>
      <c r="D277" s="74"/>
      <c r="E277" s="80"/>
      <c r="F277" s="74"/>
      <c r="G277" s="81"/>
      <c r="H277" s="74"/>
      <c r="I277" s="81"/>
      <c r="J277" s="74"/>
      <c r="K277" s="81"/>
      <c r="L277" s="74"/>
      <c r="M277" s="81"/>
      <c r="N277" s="74"/>
      <c r="O277" s="81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4.4" x14ac:dyDescent="0.3">
      <c r="A278" s="74"/>
      <c r="B278" s="74"/>
      <c r="C278" s="74"/>
      <c r="D278" s="74"/>
      <c r="E278" s="80"/>
      <c r="F278" s="74"/>
      <c r="G278" s="81"/>
      <c r="H278" s="74"/>
      <c r="I278" s="81"/>
      <c r="J278" s="74"/>
      <c r="K278" s="81"/>
      <c r="L278" s="74"/>
      <c r="M278" s="81"/>
      <c r="N278" s="74"/>
      <c r="O278" s="81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4.4" x14ac:dyDescent="0.3">
      <c r="A279" s="74"/>
      <c r="B279" s="74"/>
      <c r="C279" s="74"/>
      <c r="D279" s="74"/>
      <c r="E279" s="80"/>
      <c r="F279" s="74"/>
      <c r="G279" s="81"/>
      <c r="H279" s="74"/>
      <c r="I279" s="81"/>
      <c r="J279" s="74"/>
      <c r="K279" s="81"/>
      <c r="L279" s="74"/>
      <c r="M279" s="81"/>
      <c r="N279" s="74"/>
      <c r="O279" s="81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4.4" x14ac:dyDescent="0.3">
      <c r="A280" s="74"/>
      <c r="B280" s="74"/>
      <c r="C280" s="74"/>
      <c r="D280" s="74"/>
      <c r="E280" s="80"/>
      <c r="F280" s="74"/>
      <c r="G280" s="81"/>
      <c r="H280" s="74"/>
      <c r="I280" s="81"/>
      <c r="J280" s="74"/>
      <c r="K280" s="81"/>
      <c r="L280" s="74"/>
      <c r="M280" s="81"/>
      <c r="N280" s="74"/>
      <c r="O280" s="81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4.4" x14ac:dyDescent="0.3">
      <c r="A281" s="74"/>
      <c r="B281" s="74"/>
      <c r="C281" s="74"/>
      <c r="D281" s="74"/>
      <c r="E281" s="80"/>
      <c r="F281" s="74"/>
      <c r="G281" s="81"/>
      <c r="H281" s="74"/>
      <c r="I281" s="81"/>
      <c r="J281" s="74"/>
      <c r="K281" s="81"/>
      <c r="L281" s="74"/>
      <c r="M281" s="81"/>
      <c r="N281" s="74"/>
      <c r="O281" s="81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4.4" x14ac:dyDescent="0.3">
      <c r="A282" s="74"/>
      <c r="B282" s="74"/>
      <c r="C282" s="74"/>
      <c r="D282" s="74"/>
      <c r="E282" s="80"/>
      <c r="F282" s="74"/>
      <c r="G282" s="81"/>
      <c r="H282" s="74"/>
      <c r="I282" s="81"/>
      <c r="J282" s="74"/>
      <c r="K282" s="81"/>
      <c r="L282" s="74"/>
      <c r="M282" s="81"/>
      <c r="N282" s="74"/>
      <c r="O282" s="81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4.4" x14ac:dyDescent="0.3">
      <c r="A283" s="74"/>
      <c r="B283" s="74"/>
      <c r="C283" s="74"/>
      <c r="D283" s="74"/>
      <c r="E283" s="80"/>
      <c r="F283" s="74"/>
      <c r="G283" s="81"/>
      <c r="H283" s="74"/>
      <c r="I283" s="81"/>
      <c r="J283" s="74"/>
      <c r="K283" s="81"/>
      <c r="L283" s="74"/>
      <c r="M283" s="81"/>
      <c r="N283" s="74"/>
      <c r="O283" s="81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4.4" x14ac:dyDescent="0.3">
      <c r="A284" s="74"/>
      <c r="B284" s="74"/>
      <c r="C284" s="74"/>
      <c r="D284" s="74"/>
      <c r="E284" s="80"/>
      <c r="F284" s="74"/>
      <c r="G284" s="81"/>
      <c r="H284" s="74"/>
      <c r="I284" s="81"/>
      <c r="J284" s="74"/>
      <c r="K284" s="81"/>
      <c r="L284" s="74"/>
      <c r="M284" s="81"/>
      <c r="N284" s="74"/>
      <c r="O284" s="81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4.4" x14ac:dyDescent="0.3">
      <c r="A285" s="74"/>
      <c r="B285" s="74"/>
      <c r="C285" s="74"/>
      <c r="D285" s="74"/>
      <c r="E285" s="80"/>
      <c r="F285" s="74"/>
      <c r="G285" s="81"/>
      <c r="H285" s="74"/>
      <c r="I285" s="81"/>
      <c r="J285" s="74"/>
      <c r="K285" s="81"/>
      <c r="L285" s="74"/>
      <c r="M285" s="81"/>
      <c r="N285" s="74"/>
      <c r="O285" s="81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4.4" x14ac:dyDescent="0.3">
      <c r="A286" s="74"/>
      <c r="B286" s="74"/>
      <c r="C286" s="74"/>
      <c r="D286" s="74"/>
      <c r="E286" s="80"/>
      <c r="F286" s="74"/>
      <c r="G286" s="81"/>
      <c r="H286" s="74"/>
      <c r="I286" s="81"/>
      <c r="J286" s="74"/>
      <c r="K286" s="81"/>
      <c r="L286" s="74"/>
      <c r="M286" s="81"/>
      <c r="N286" s="74"/>
      <c r="O286" s="81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4.4" x14ac:dyDescent="0.3">
      <c r="A287" s="74"/>
      <c r="B287" s="74"/>
      <c r="C287" s="74"/>
      <c r="D287" s="74"/>
      <c r="E287" s="80"/>
      <c r="F287" s="74"/>
      <c r="G287" s="81"/>
      <c r="H287" s="74"/>
      <c r="I287" s="81"/>
      <c r="J287" s="74"/>
      <c r="K287" s="81"/>
      <c r="L287" s="74"/>
      <c r="M287" s="81"/>
      <c r="N287" s="74"/>
      <c r="O287" s="81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4.4" x14ac:dyDescent="0.3">
      <c r="A288" s="74"/>
      <c r="B288" s="74"/>
      <c r="C288" s="74"/>
      <c r="D288" s="74"/>
      <c r="E288" s="80"/>
      <c r="F288" s="74"/>
      <c r="G288" s="81"/>
      <c r="H288" s="74"/>
      <c r="I288" s="81"/>
      <c r="J288" s="74"/>
      <c r="K288" s="81"/>
      <c r="L288" s="74"/>
      <c r="M288" s="81"/>
      <c r="N288" s="74"/>
      <c r="O288" s="81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4.4" x14ac:dyDescent="0.3">
      <c r="A289" s="74"/>
      <c r="B289" s="74"/>
      <c r="C289" s="74"/>
      <c r="D289" s="74"/>
      <c r="E289" s="80"/>
      <c r="F289" s="74"/>
      <c r="G289" s="81"/>
      <c r="H289" s="74"/>
      <c r="I289" s="81"/>
      <c r="J289" s="74"/>
      <c r="K289" s="81"/>
      <c r="L289" s="74"/>
      <c r="M289" s="81"/>
      <c r="N289" s="74"/>
      <c r="O289" s="81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4.4" x14ac:dyDescent="0.3">
      <c r="A290" s="74"/>
      <c r="B290" s="74"/>
      <c r="C290" s="74"/>
      <c r="D290" s="74"/>
      <c r="E290" s="80"/>
      <c r="F290" s="74"/>
      <c r="G290" s="81"/>
      <c r="H290" s="74"/>
      <c r="I290" s="81"/>
      <c r="J290" s="74"/>
      <c r="K290" s="81"/>
      <c r="L290" s="74"/>
      <c r="M290" s="81"/>
      <c r="N290" s="74"/>
      <c r="O290" s="81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4.4" x14ac:dyDescent="0.3">
      <c r="A291" s="74"/>
      <c r="B291" s="74"/>
      <c r="C291" s="74"/>
      <c r="D291" s="74"/>
      <c r="E291" s="80"/>
      <c r="F291" s="74"/>
      <c r="G291" s="81"/>
      <c r="H291" s="74"/>
      <c r="I291" s="81"/>
      <c r="J291" s="74"/>
      <c r="K291" s="81"/>
      <c r="L291" s="74"/>
      <c r="M291" s="81"/>
      <c r="N291" s="74"/>
      <c r="O291" s="81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4.4" x14ac:dyDescent="0.3">
      <c r="A292" s="74"/>
      <c r="B292" s="74"/>
      <c r="C292" s="74"/>
      <c r="D292" s="74"/>
      <c r="E292" s="80"/>
      <c r="F292" s="74"/>
      <c r="G292" s="81"/>
      <c r="H292" s="74"/>
      <c r="I292" s="81"/>
      <c r="J292" s="74"/>
      <c r="K292" s="81"/>
      <c r="L292" s="74"/>
      <c r="M292" s="81"/>
      <c r="N292" s="74"/>
      <c r="O292" s="81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4.4" x14ac:dyDescent="0.3">
      <c r="A293" s="74"/>
      <c r="B293" s="74"/>
      <c r="C293" s="74"/>
      <c r="D293" s="74"/>
      <c r="E293" s="80"/>
      <c r="F293" s="74"/>
      <c r="G293" s="81"/>
      <c r="H293" s="74"/>
      <c r="I293" s="81"/>
      <c r="J293" s="74"/>
      <c r="K293" s="81"/>
      <c r="L293" s="74"/>
      <c r="M293" s="81"/>
      <c r="N293" s="74"/>
      <c r="O293" s="81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4.4" x14ac:dyDescent="0.3">
      <c r="A294" s="74"/>
      <c r="B294" s="74"/>
      <c r="C294" s="74"/>
      <c r="D294" s="74"/>
      <c r="E294" s="80"/>
      <c r="F294" s="74"/>
      <c r="G294" s="81"/>
      <c r="H294" s="74"/>
      <c r="I294" s="81"/>
      <c r="J294" s="74"/>
      <c r="K294" s="81"/>
      <c r="L294" s="74"/>
      <c r="M294" s="81"/>
      <c r="N294" s="74"/>
      <c r="O294" s="81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4.4" x14ac:dyDescent="0.3">
      <c r="A295" s="74"/>
      <c r="B295" s="74"/>
      <c r="C295" s="74"/>
      <c r="D295" s="74"/>
      <c r="E295" s="80"/>
      <c r="F295" s="74"/>
      <c r="G295" s="81"/>
      <c r="H295" s="74"/>
      <c r="I295" s="81"/>
      <c r="J295" s="74"/>
      <c r="K295" s="81"/>
      <c r="L295" s="74"/>
      <c r="M295" s="81"/>
      <c r="N295" s="74"/>
      <c r="O295" s="81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4.4" x14ac:dyDescent="0.3">
      <c r="A296" s="74"/>
      <c r="B296" s="74"/>
      <c r="C296" s="74"/>
      <c r="D296" s="74"/>
      <c r="E296" s="80"/>
      <c r="F296" s="74"/>
      <c r="G296" s="81"/>
      <c r="H296" s="74"/>
      <c r="I296" s="81"/>
      <c r="J296" s="74"/>
      <c r="K296" s="81"/>
      <c r="L296" s="74"/>
      <c r="M296" s="81"/>
      <c r="N296" s="74"/>
      <c r="O296" s="81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4.4" x14ac:dyDescent="0.3">
      <c r="A297" s="74"/>
      <c r="B297" s="74"/>
      <c r="C297" s="74"/>
      <c r="D297" s="74"/>
      <c r="E297" s="80"/>
      <c r="F297" s="74"/>
      <c r="G297" s="81"/>
      <c r="H297" s="74"/>
      <c r="I297" s="81"/>
      <c r="J297" s="74"/>
      <c r="K297" s="81"/>
      <c r="L297" s="74"/>
      <c r="M297" s="81"/>
      <c r="N297" s="74"/>
      <c r="O297" s="81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4.4" x14ac:dyDescent="0.3">
      <c r="A298" s="74"/>
      <c r="B298" s="74"/>
      <c r="C298" s="74"/>
      <c r="D298" s="74"/>
      <c r="E298" s="80"/>
      <c r="F298" s="74"/>
      <c r="G298" s="81"/>
      <c r="H298" s="74"/>
      <c r="I298" s="81"/>
      <c r="J298" s="74"/>
      <c r="K298" s="81"/>
      <c r="L298" s="74"/>
      <c r="M298" s="81"/>
      <c r="N298" s="74"/>
      <c r="O298" s="81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4.4" x14ac:dyDescent="0.3">
      <c r="A299" s="74"/>
      <c r="B299" s="74"/>
      <c r="C299" s="74"/>
      <c r="D299" s="74"/>
      <c r="E299" s="80"/>
      <c r="F299" s="74"/>
      <c r="G299" s="81"/>
      <c r="H299" s="74"/>
      <c r="I299" s="81"/>
      <c r="J299" s="74"/>
      <c r="K299" s="81"/>
      <c r="L299" s="74"/>
      <c r="M299" s="81"/>
      <c r="N299" s="74"/>
      <c r="O299" s="81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4.4" x14ac:dyDescent="0.3">
      <c r="A300" s="74"/>
      <c r="B300" s="74"/>
      <c r="C300" s="74"/>
      <c r="D300" s="74"/>
      <c r="E300" s="80"/>
      <c r="F300" s="74"/>
      <c r="G300" s="81"/>
      <c r="H300" s="74"/>
      <c r="I300" s="81"/>
      <c r="J300" s="74"/>
      <c r="K300" s="81"/>
      <c r="L300" s="74"/>
      <c r="M300" s="81"/>
      <c r="N300" s="74"/>
      <c r="O300" s="81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4.4" x14ac:dyDescent="0.3">
      <c r="A301" s="74"/>
      <c r="B301" s="74"/>
      <c r="C301" s="74"/>
      <c r="D301" s="74"/>
      <c r="E301" s="80"/>
      <c r="F301" s="74"/>
      <c r="G301" s="81"/>
      <c r="H301" s="74"/>
      <c r="I301" s="81"/>
      <c r="J301" s="74"/>
      <c r="K301" s="81"/>
      <c r="L301" s="74"/>
      <c r="M301" s="81"/>
      <c r="N301" s="74"/>
      <c r="O301" s="81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4.4" x14ac:dyDescent="0.3">
      <c r="A302" s="74"/>
      <c r="B302" s="74"/>
      <c r="C302" s="74"/>
      <c r="D302" s="74"/>
      <c r="E302" s="80"/>
      <c r="F302" s="74"/>
      <c r="G302" s="81"/>
      <c r="H302" s="74"/>
      <c r="I302" s="81"/>
      <c r="J302" s="74"/>
      <c r="K302" s="81"/>
      <c r="L302" s="74"/>
      <c r="M302" s="81"/>
      <c r="N302" s="74"/>
      <c r="O302" s="81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4.4" x14ac:dyDescent="0.3">
      <c r="A303" s="74"/>
      <c r="B303" s="74"/>
      <c r="C303" s="74"/>
      <c r="D303" s="74"/>
      <c r="E303" s="80"/>
      <c r="F303" s="74"/>
      <c r="G303" s="81"/>
      <c r="H303" s="74"/>
      <c r="I303" s="81"/>
      <c r="J303" s="74"/>
      <c r="K303" s="81"/>
      <c r="L303" s="74"/>
      <c r="M303" s="81"/>
      <c r="N303" s="74"/>
      <c r="O303" s="81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4.4" x14ac:dyDescent="0.3">
      <c r="A304" s="74"/>
      <c r="B304" s="74"/>
      <c r="C304" s="74"/>
      <c r="D304" s="74"/>
      <c r="E304" s="80"/>
      <c r="F304" s="74"/>
      <c r="G304" s="81"/>
      <c r="H304" s="74"/>
      <c r="I304" s="81"/>
      <c r="J304" s="74"/>
      <c r="K304" s="81"/>
      <c r="L304" s="74"/>
      <c r="M304" s="81"/>
      <c r="N304" s="74"/>
      <c r="O304" s="81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4.4" x14ac:dyDescent="0.3">
      <c r="A305" s="74"/>
      <c r="B305" s="74"/>
      <c r="C305" s="74"/>
      <c r="D305" s="74"/>
      <c r="E305" s="80"/>
      <c r="F305" s="74"/>
      <c r="G305" s="81"/>
      <c r="H305" s="74"/>
      <c r="I305" s="81"/>
      <c r="J305" s="74"/>
      <c r="K305" s="81"/>
      <c r="L305" s="74"/>
      <c r="M305" s="81"/>
      <c r="N305" s="74"/>
      <c r="O305" s="81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4.4" x14ac:dyDescent="0.3">
      <c r="A306" s="74"/>
      <c r="B306" s="74"/>
      <c r="C306" s="74"/>
      <c r="D306" s="74"/>
      <c r="E306" s="80"/>
      <c r="F306" s="74"/>
      <c r="G306" s="81"/>
      <c r="H306" s="74"/>
      <c r="I306" s="81"/>
      <c r="J306" s="74"/>
      <c r="K306" s="81"/>
      <c r="L306" s="74"/>
      <c r="M306" s="81"/>
      <c r="N306" s="74"/>
      <c r="O306" s="81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4.4" x14ac:dyDescent="0.3">
      <c r="A307" s="74"/>
      <c r="B307" s="74"/>
      <c r="C307" s="74"/>
      <c r="D307" s="74"/>
      <c r="E307" s="80"/>
      <c r="F307" s="74"/>
      <c r="G307" s="81"/>
      <c r="H307" s="74"/>
      <c r="I307" s="81"/>
      <c r="J307" s="74"/>
      <c r="K307" s="81"/>
      <c r="L307" s="74"/>
      <c r="M307" s="81"/>
      <c r="N307" s="74"/>
      <c r="O307" s="81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4.4" x14ac:dyDescent="0.3">
      <c r="A308" s="74"/>
      <c r="B308" s="74"/>
      <c r="C308" s="74"/>
      <c r="D308" s="74"/>
      <c r="E308" s="80"/>
      <c r="F308" s="74"/>
      <c r="G308" s="81"/>
      <c r="H308" s="74"/>
      <c r="I308" s="81"/>
      <c r="J308" s="74"/>
      <c r="K308" s="81"/>
      <c r="L308" s="74"/>
      <c r="M308" s="81"/>
      <c r="N308" s="74"/>
      <c r="O308" s="81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4.4" x14ac:dyDescent="0.3">
      <c r="A309" s="74"/>
      <c r="B309" s="74"/>
      <c r="C309" s="74"/>
      <c r="D309" s="74"/>
      <c r="E309" s="80"/>
      <c r="F309" s="74"/>
      <c r="G309" s="81"/>
      <c r="H309" s="74"/>
      <c r="I309" s="81"/>
      <c r="J309" s="74"/>
      <c r="K309" s="81"/>
      <c r="L309" s="74"/>
      <c r="M309" s="81"/>
      <c r="N309" s="74"/>
      <c r="O309" s="81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4.4" x14ac:dyDescent="0.3">
      <c r="A310" s="74"/>
      <c r="B310" s="74"/>
      <c r="C310" s="74"/>
      <c r="D310" s="74"/>
      <c r="E310" s="80"/>
      <c r="F310" s="74"/>
      <c r="G310" s="81"/>
      <c r="H310" s="74"/>
      <c r="I310" s="81"/>
      <c r="J310" s="74"/>
      <c r="K310" s="81"/>
      <c r="L310" s="74"/>
      <c r="M310" s="81"/>
      <c r="N310" s="74"/>
      <c r="O310" s="81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4.4" x14ac:dyDescent="0.3">
      <c r="A311" s="74"/>
      <c r="B311" s="74"/>
      <c r="C311" s="74"/>
      <c r="D311" s="74"/>
      <c r="E311" s="80"/>
      <c r="F311" s="74"/>
      <c r="G311" s="81"/>
      <c r="H311" s="74"/>
      <c r="I311" s="81"/>
      <c r="J311" s="74"/>
      <c r="K311" s="81"/>
      <c r="L311" s="74"/>
      <c r="M311" s="81"/>
      <c r="N311" s="74"/>
      <c r="O311" s="81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4.4" x14ac:dyDescent="0.3">
      <c r="A312" s="74"/>
      <c r="B312" s="74"/>
      <c r="C312" s="74"/>
      <c r="D312" s="74"/>
      <c r="E312" s="80"/>
      <c r="F312" s="74"/>
      <c r="G312" s="81"/>
      <c r="H312" s="74"/>
      <c r="I312" s="81"/>
      <c r="J312" s="74"/>
      <c r="K312" s="81"/>
      <c r="L312" s="74"/>
      <c r="M312" s="81"/>
      <c r="N312" s="74"/>
      <c r="O312" s="81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4.4" x14ac:dyDescent="0.3">
      <c r="A313" s="74"/>
      <c r="B313" s="74"/>
      <c r="C313" s="74"/>
      <c r="D313" s="74"/>
      <c r="E313" s="80"/>
      <c r="F313" s="74"/>
      <c r="G313" s="81"/>
      <c r="H313" s="74"/>
      <c r="I313" s="81"/>
      <c r="J313" s="74"/>
      <c r="K313" s="81"/>
      <c r="L313" s="74"/>
      <c r="M313" s="81"/>
      <c r="N313" s="74"/>
      <c r="O313" s="81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4.4" x14ac:dyDescent="0.3">
      <c r="A314" s="74"/>
      <c r="B314" s="74"/>
      <c r="C314" s="74"/>
      <c r="D314" s="74"/>
      <c r="E314" s="80"/>
      <c r="F314" s="74"/>
      <c r="G314" s="81"/>
      <c r="H314" s="74"/>
      <c r="I314" s="81"/>
      <c r="J314" s="74"/>
      <c r="K314" s="81"/>
      <c r="L314" s="74"/>
      <c r="M314" s="81"/>
      <c r="N314" s="74"/>
      <c r="O314" s="81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4.4" x14ac:dyDescent="0.3">
      <c r="A315" s="74"/>
      <c r="B315" s="74"/>
      <c r="C315" s="74"/>
      <c r="D315" s="74"/>
      <c r="E315" s="80"/>
      <c r="F315" s="74"/>
      <c r="G315" s="81"/>
      <c r="H315" s="74"/>
      <c r="I315" s="81"/>
      <c r="J315" s="74"/>
      <c r="K315" s="81"/>
      <c r="L315" s="74"/>
      <c r="M315" s="81"/>
      <c r="N315" s="74"/>
      <c r="O315" s="81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4.4" x14ac:dyDescent="0.3">
      <c r="A316" s="74"/>
      <c r="B316" s="74"/>
      <c r="C316" s="74"/>
      <c r="D316" s="74"/>
      <c r="E316" s="80"/>
      <c r="F316" s="74"/>
      <c r="G316" s="81"/>
      <c r="H316" s="74"/>
      <c r="I316" s="81"/>
      <c r="J316" s="74"/>
      <c r="K316" s="81"/>
      <c r="L316" s="74"/>
      <c r="M316" s="81"/>
      <c r="N316" s="74"/>
      <c r="O316" s="81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4.4" x14ac:dyDescent="0.3">
      <c r="A317" s="74"/>
      <c r="B317" s="74"/>
      <c r="C317" s="74"/>
      <c r="D317" s="74"/>
      <c r="E317" s="80"/>
      <c r="F317" s="74"/>
      <c r="G317" s="81"/>
      <c r="H317" s="74"/>
      <c r="I317" s="81"/>
      <c r="J317" s="74"/>
      <c r="K317" s="81"/>
      <c r="L317" s="74"/>
      <c r="M317" s="81"/>
      <c r="N317" s="74"/>
      <c r="O317" s="81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4.4" x14ac:dyDescent="0.3">
      <c r="A318" s="74"/>
      <c r="B318" s="74"/>
      <c r="C318" s="74"/>
      <c r="D318" s="74"/>
      <c r="E318" s="80"/>
      <c r="F318" s="74"/>
      <c r="G318" s="81"/>
      <c r="H318" s="74"/>
      <c r="I318" s="81"/>
      <c r="J318" s="74"/>
      <c r="K318" s="81"/>
      <c r="L318" s="74"/>
      <c r="M318" s="81"/>
      <c r="N318" s="74"/>
      <c r="O318" s="81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4.4" x14ac:dyDescent="0.3">
      <c r="A319" s="74"/>
      <c r="B319" s="74"/>
      <c r="C319" s="74"/>
      <c r="D319" s="74"/>
      <c r="E319" s="80"/>
      <c r="F319" s="74"/>
      <c r="G319" s="81"/>
      <c r="H319" s="74"/>
      <c r="I319" s="81"/>
      <c r="J319" s="74"/>
      <c r="K319" s="81"/>
      <c r="L319" s="74"/>
      <c r="M319" s="81"/>
      <c r="N319" s="74"/>
      <c r="O319" s="81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4.4" x14ac:dyDescent="0.3">
      <c r="A320" s="74"/>
      <c r="B320" s="74"/>
      <c r="C320" s="74"/>
      <c r="D320" s="74"/>
      <c r="E320" s="80"/>
      <c r="F320" s="74"/>
      <c r="G320" s="81"/>
      <c r="H320" s="74"/>
      <c r="I320" s="81"/>
      <c r="J320" s="74"/>
      <c r="K320" s="81"/>
      <c r="L320" s="74"/>
      <c r="M320" s="81"/>
      <c r="N320" s="74"/>
      <c r="O320" s="81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4.4" x14ac:dyDescent="0.3">
      <c r="A321" s="74"/>
      <c r="B321" s="74"/>
      <c r="C321" s="74"/>
      <c r="D321" s="74"/>
      <c r="E321" s="80"/>
      <c r="F321" s="74"/>
      <c r="G321" s="81"/>
      <c r="H321" s="74"/>
      <c r="I321" s="81"/>
      <c r="J321" s="74"/>
      <c r="K321" s="81"/>
      <c r="L321" s="74"/>
      <c r="M321" s="81"/>
      <c r="N321" s="74"/>
      <c r="O321" s="81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4.4" x14ac:dyDescent="0.3">
      <c r="A322" s="74"/>
      <c r="B322" s="74"/>
      <c r="C322" s="74"/>
      <c r="D322" s="74"/>
      <c r="E322" s="80"/>
      <c r="F322" s="74"/>
      <c r="G322" s="81"/>
      <c r="H322" s="74"/>
      <c r="I322" s="81"/>
      <c r="J322" s="74"/>
      <c r="K322" s="81"/>
      <c r="L322" s="74"/>
      <c r="M322" s="81"/>
      <c r="N322" s="74"/>
      <c r="O322" s="81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4.4" x14ac:dyDescent="0.3">
      <c r="A323" s="74"/>
      <c r="B323" s="74"/>
      <c r="C323" s="74"/>
      <c r="D323" s="74"/>
      <c r="E323" s="80"/>
      <c r="F323" s="74"/>
      <c r="G323" s="81"/>
      <c r="H323" s="74"/>
      <c r="I323" s="81"/>
      <c r="J323" s="74"/>
      <c r="K323" s="81"/>
      <c r="L323" s="74"/>
      <c r="M323" s="81"/>
      <c r="N323" s="74"/>
      <c r="O323" s="81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4.4" x14ac:dyDescent="0.3">
      <c r="A324" s="74"/>
      <c r="B324" s="74"/>
      <c r="C324" s="74"/>
      <c r="D324" s="74"/>
      <c r="E324" s="80"/>
      <c r="F324" s="74"/>
      <c r="G324" s="81"/>
      <c r="H324" s="74"/>
      <c r="I324" s="81"/>
      <c r="J324" s="74"/>
      <c r="K324" s="81"/>
      <c r="L324" s="74"/>
      <c r="M324" s="81"/>
      <c r="N324" s="74"/>
      <c r="O324" s="81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4.4" x14ac:dyDescent="0.3">
      <c r="A325" s="74"/>
      <c r="B325" s="74"/>
      <c r="C325" s="74"/>
      <c r="D325" s="74"/>
      <c r="E325" s="80"/>
      <c r="F325" s="74"/>
      <c r="G325" s="81"/>
      <c r="H325" s="74"/>
      <c r="I325" s="81"/>
      <c r="J325" s="74"/>
      <c r="K325" s="81"/>
      <c r="L325" s="74"/>
      <c r="M325" s="81"/>
      <c r="N325" s="74"/>
      <c r="O325" s="81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4.4" x14ac:dyDescent="0.3">
      <c r="A326" s="74"/>
      <c r="B326" s="74"/>
      <c r="C326" s="74"/>
      <c r="D326" s="74"/>
      <c r="E326" s="80"/>
      <c r="F326" s="74"/>
      <c r="G326" s="81"/>
      <c r="H326" s="74"/>
      <c r="I326" s="81"/>
      <c r="J326" s="74"/>
      <c r="K326" s="81"/>
      <c r="L326" s="74"/>
      <c r="M326" s="81"/>
      <c r="N326" s="74"/>
      <c r="O326" s="81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4.4" x14ac:dyDescent="0.3">
      <c r="A327" s="74"/>
      <c r="B327" s="74"/>
      <c r="C327" s="74"/>
      <c r="D327" s="74"/>
      <c r="E327" s="80"/>
      <c r="F327" s="74"/>
      <c r="G327" s="81"/>
      <c r="H327" s="74"/>
      <c r="I327" s="81"/>
      <c r="J327" s="74"/>
      <c r="K327" s="81"/>
      <c r="L327" s="74"/>
      <c r="M327" s="81"/>
      <c r="N327" s="74"/>
      <c r="O327" s="81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4.4" x14ac:dyDescent="0.3">
      <c r="A328" s="74"/>
      <c r="B328" s="74"/>
      <c r="C328" s="74"/>
      <c r="D328" s="74"/>
      <c r="E328" s="80"/>
      <c r="F328" s="74"/>
      <c r="G328" s="81"/>
      <c r="H328" s="74"/>
      <c r="I328" s="81"/>
      <c r="J328" s="74"/>
      <c r="K328" s="81"/>
      <c r="L328" s="74"/>
      <c r="M328" s="81"/>
      <c r="N328" s="74"/>
      <c r="O328" s="81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4.4" x14ac:dyDescent="0.3">
      <c r="A329" s="74"/>
      <c r="B329" s="74"/>
      <c r="C329" s="74"/>
      <c r="D329" s="74"/>
      <c r="E329" s="80"/>
      <c r="F329" s="74"/>
      <c r="G329" s="81"/>
      <c r="H329" s="74"/>
      <c r="I329" s="81"/>
      <c r="J329" s="74"/>
      <c r="K329" s="81"/>
      <c r="L329" s="74"/>
      <c r="M329" s="81"/>
      <c r="N329" s="74"/>
      <c r="O329" s="81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4.4" x14ac:dyDescent="0.3">
      <c r="A330" s="74"/>
      <c r="B330" s="74"/>
      <c r="C330" s="74"/>
      <c r="D330" s="74"/>
      <c r="E330" s="80"/>
      <c r="F330" s="74"/>
      <c r="G330" s="81"/>
      <c r="H330" s="74"/>
      <c r="I330" s="81"/>
      <c r="J330" s="74"/>
      <c r="K330" s="81"/>
      <c r="L330" s="74"/>
      <c r="M330" s="81"/>
      <c r="N330" s="74"/>
      <c r="O330" s="81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4.4" x14ac:dyDescent="0.3">
      <c r="A331" s="74"/>
      <c r="B331" s="74"/>
      <c r="C331" s="74"/>
      <c r="D331" s="74"/>
      <c r="E331" s="80"/>
      <c r="F331" s="74"/>
      <c r="G331" s="81"/>
      <c r="H331" s="74"/>
      <c r="I331" s="81"/>
      <c r="J331" s="74"/>
      <c r="K331" s="81"/>
      <c r="L331" s="74"/>
      <c r="M331" s="81"/>
      <c r="N331" s="74"/>
      <c r="O331" s="81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4.4" x14ac:dyDescent="0.3">
      <c r="A332" s="74"/>
      <c r="B332" s="74"/>
      <c r="C332" s="74"/>
      <c r="D332" s="74"/>
      <c r="E332" s="80"/>
      <c r="F332" s="74"/>
      <c r="G332" s="81"/>
      <c r="H332" s="74"/>
      <c r="I332" s="81"/>
      <c r="J332" s="74"/>
      <c r="K332" s="81"/>
      <c r="L332" s="74"/>
      <c r="M332" s="81"/>
      <c r="N332" s="74"/>
      <c r="O332" s="81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4.4" x14ac:dyDescent="0.3">
      <c r="A333" s="74"/>
      <c r="B333" s="74"/>
      <c r="C333" s="74"/>
      <c r="D333" s="74"/>
      <c r="E333" s="80"/>
      <c r="F333" s="74"/>
      <c r="G333" s="81"/>
      <c r="H333" s="74"/>
      <c r="I333" s="81"/>
      <c r="J333" s="74"/>
      <c r="K333" s="81"/>
      <c r="L333" s="74"/>
      <c r="M333" s="81"/>
      <c r="N333" s="74"/>
      <c r="O333" s="81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4.4" x14ac:dyDescent="0.3">
      <c r="A334" s="74"/>
      <c r="B334" s="74"/>
      <c r="C334" s="74"/>
      <c r="D334" s="74"/>
      <c r="E334" s="80"/>
      <c r="F334" s="74"/>
      <c r="G334" s="81"/>
      <c r="H334" s="74"/>
      <c r="I334" s="81"/>
      <c r="J334" s="74"/>
      <c r="K334" s="81"/>
      <c r="L334" s="74"/>
      <c r="M334" s="81"/>
      <c r="N334" s="74"/>
      <c r="O334" s="81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4.4" x14ac:dyDescent="0.3">
      <c r="A335" s="74"/>
      <c r="B335" s="74"/>
      <c r="C335" s="74"/>
      <c r="D335" s="74"/>
      <c r="E335" s="80"/>
      <c r="F335" s="74"/>
      <c r="G335" s="81"/>
      <c r="H335" s="74"/>
      <c r="I335" s="81"/>
      <c r="J335" s="74"/>
      <c r="K335" s="81"/>
      <c r="L335" s="74"/>
      <c r="M335" s="81"/>
      <c r="N335" s="74"/>
      <c r="O335" s="81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4.4" x14ac:dyDescent="0.3">
      <c r="A336" s="74"/>
      <c r="B336" s="74"/>
      <c r="C336" s="74"/>
      <c r="D336" s="74"/>
      <c r="E336" s="80"/>
      <c r="F336" s="74"/>
      <c r="G336" s="81"/>
      <c r="H336" s="74"/>
      <c r="I336" s="81"/>
      <c r="J336" s="74"/>
      <c r="K336" s="81"/>
      <c r="L336" s="74"/>
      <c r="M336" s="81"/>
      <c r="N336" s="74"/>
      <c r="O336" s="81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4.4" x14ac:dyDescent="0.3">
      <c r="A337" s="74"/>
      <c r="B337" s="74"/>
      <c r="C337" s="74"/>
      <c r="D337" s="74"/>
      <c r="E337" s="80"/>
      <c r="F337" s="74"/>
      <c r="G337" s="81"/>
      <c r="H337" s="74"/>
      <c r="I337" s="81"/>
      <c r="J337" s="74"/>
      <c r="K337" s="81"/>
      <c r="L337" s="74"/>
      <c r="M337" s="81"/>
      <c r="N337" s="74"/>
      <c r="O337" s="81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4.4" x14ac:dyDescent="0.3">
      <c r="A338" s="74"/>
      <c r="B338" s="74"/>
      <c r="C338" s="74"/>
      <c r="D338" s="74"/>
      <c r="E338" s="80"/>
      <c r="F338" s="74"/>
      <c r="G338" s="81"/>
      <c r="H338" s="74"/>
      <c r="I338" s="81"/>
      <c r="J338" s="74"/>
      <c r="K338" s="81"/>
      <c r="L338" s="74"/>
      <c r="M338" s="81"/>
      <c r="N338" s="74"/>
      <c r="O338" s="81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4.4" x14ac:dyDescent="0.3">
      <c r="A339" s="74"/>
      <c r="B339" s="74"/>
      <c r="C339" s="74"/>
      <c r="D339" s="74"/>
      <c r="E339" s="80"/>
      <c r="F339" s="74"/>
      <c r="G339" s="81"/>
      <c r="H339" s="74"/>
      <c r="I339" s="81"/>
      <c r="J339" s="74"/>
      <c r="K339" s="81"/>
      <c r="L339" s="74"/>
      <c r="M339" s="81"/>
      <c r="N339" s="74"/>
      <c r="O339" s="81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4.4" x14ac:dyDescent="0.3">
      <c r="A340" s="74"/>
      <c r="B340" s="74"/>
      <c r="C340" s="74"/>
      <c r="D340" s="74"/>
      <c r="E340" s="80"/>
      <c r="F340" s="74"/>
      <c r="G340" s="81"/>
      <c r="H340" s="74"/>
      <c r="I340" s="81"/>
      <c r="J340" s="74"/>
      <c r="K340" s="81"/>
      <c r="L340" s="74"/>
      <c r="M340" s="81"/>
      <c r="N340" s="74"/>
      <c r="O340" s="81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4.4" x14ac:dyDescent="0.3">
      <c r="A341" s="74"/>
      <c r="B341" s="74"/>
      <c r="C341" s="74"/>
      <c r="D341" s="74"/>
      <c r="E341" s="80"/>
      <c r="F341" s="74"/>
      <c r="G341" s="81"/>
      <c r="H341" s="74"/>
      <c r="I341" s="81"/>
      <c r="J341" s="74"/>
      <c r="K341" s="81"/>
      <c r="L341" s="74"/>
      <c r="M341" s="81"/>
      <c r="N341" s="74"/>
      <c r="O341" s="81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4.4" x14ac:dyDescent="0.3">
      <c r="A342" s="74"/>
      <c r="B342" s="74"/>
      <c r="C342" s="74"/>
      <c r="D342" s="74"/>
      <c r="E342" s="80"/>
      <c r="F342" s="74"/>
      <c r="G342" s="81"/>
      <c r="H342" s="74"/>
      <c r="I342" s="81"/>
      <c r="J342" s="74"/>
      <c r="K342" s="81"/>
      <c r="L342" s="74"/>
      <c r="M342" s="81"/>
      <c r="N342" s="74"/>
      <c r="O342" s="81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4.4" x14ac:dyDescent="0.3">
      <c r="A343" s="74"/>
      <c r="B343" s="74"/>
      <c r="C343" s="74"/>
      <c r="D343" s="74"/>
      <c r="E343" s="80"/>
      <c r="F343" s="74"/>
      <c r="G343" s="81"/>
      <c r="H343" s="74"/>
      <c r="I343" s="81"/>
      <c r="J343" s="74"/>
      <c r="K343" s="81"/>
      <c r="L343" s="74"/>
      <c r="M343" s="81"/>
      <c r="N343" s="74"/>
      <c r="O343" s="81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4.4" x14ac:dyDescent="0.3">
      <c r="A344" s="74"/>
      <c r="B344" s="74"/>
      <c r="C344" s="74"/>
      <c r="D344" s="74"/>
      <c r="E344" s="80"/>
      <c r="F344" s="74"/>
      <c r="G344" s="81"/>
      <c r="H344" s="74"/>
      <c r="I344" s="81"/>
      <c r="J344" s="74"/>
      <c r="K344" s="81"/>
      <c r="L344" s="74"/>
      <c r="M344" s="81"/>
      <c r="N344" s="74"/>
      <c r="O344" s="81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4.4" x14ac:dyDescent="0.3">
      <c r="A345" s="74"/>
      <c r="B345" s="74"/>
      <c r="C345" s="74"/>
      <c r="D345" s="74"/>
      <c r="E345" s="80"/>
      <c r="F345" s="74"/>
      <c r="G345" s="81"/>
      <c r="H345" s="74"/>
      <c r="I345" s="81"/>
      <c r="J345" s="74"/>
      <c r="K345" s="81"/>
      <c r="L345" s="74"/>
      <c r="M345" s="81"/>
      <c r="N345" s="74"/>
      <c r="O345" s="81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4.4" x14ac:dyDescent="0.3">
      <c r="A346" s="74"/>
      <c r="B346" s="74"/>
      <c r="C346" s="74"/>
      <c r="D346" s="74"/>
      <c r="E346" s="80"/>
      <c r="F346" s="74"/>
      <c r="G346" s="81"/>
      <c r="H346" s="74"/>
      <c r="I346" s="81"/>
      <c r="J346" s="74"/>
      <c r="K346" s="81"/>
      <c r="L346" s="74"/>
      <c r="M346" s="81"/>
      <c r="N346" s="74"/>
      <c r="O346" s="81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4.4" x14ac:dyDescent="0.3">
      <c r="A347" s="74"/>
      <c r="B347" s="74"/>
      <c r="C347" s="74"/>
      <c r="D347" s="74"/>
      <c r="E347" s="80"/>
      <c r="F347" s="74"/>
      <c r="G347" s="81"/>
      <c r="H347" s="74"/>
      <c r="I347" s="81"/>
      <c r="J347" s="74"/>
      <c r="K347" s="81"/>
      <c r="L347" s="74"/>
      <c r="M347" s="81"/>
      <c r="N347" s="74"/>
      <c r="O347" s="81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4.4" x14ac:dyDescent="0.3">
      <c r="A348" s="74"/>
      <c r="B348" s="74"/>
      <c r="C348" s="74"/>
      <c r="D348" s="74"/>
      <c r="E348" s="80"/>
      <c r="F348" s="74"/>
      <c r="G348" s="81"/>
      <c r="H348" s="74"/>
      <c r="I348" s="81"/>
      <c r="J348" s="74"/>
      <c r="K348" s="81"/>
      <c r="L348" s="74"/>
      <c r="M348" s="81"/>
      <c r="N348" s="74"/>
      <c r="O348" s="81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4.4" x14ac:dyDescent="0.3">
      <c r="A349" s="74"/>
      <c r="B349" s="74"/>
      <c r="C349" s="74"/>
      <c r="D349" s="74"/>
      <c r="E349" s="80"/>
      <c r="F349" s="74"/>
      <c r="G349" s="81"/>
      <c r="H349" s="74"/>
      <c r="I349" s="81"/>
      <c r="J349" s="74"/>
      <c r="K349" s="81"/>
      <c r="L349" s="74"/>
      <c r="M349" s="81"/>
      <c r="N349" s="74"/>
      <c r="O349" s="81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4.4" x14ac:dyDescent="0.3">
      <c r="A350" s="74"/>
      <c r="B350" s="74"/>
      <c r="C350" s="74"/>
      <c r="D350" s="74"/>
      <c r="E350" s="80"/>
      <c r="F350" s="74"/>
      <c r="G350" s="81"/>
      <c r="H350" s="74"/>
      <c r="I350" s="81"/>
      <c r="J350" s="74"/>
      <c r="K350" s="81"/>
      <c r="L350" s="74"/>
      <c r="M350" s="81"/>
      <c r="N350" s="74"/>
      <c r="O350" s="81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4.4" x14ac:dyDescent="0.3">
      <c r="A351" s="74"/>
      <c r="B351" s="74"/>
      <c r="C351" s="74"/>
      <c r="D351" s="74"/>
      <c r="E351" s="80"/>
      <c r="F351" s="74"/>
      <c r="G351" s="81"/>
      <c r="H351" s="74"/>
      <c r="I351" s="81"/>
      <c r="J351" s="74"/>
      <c r="K351" s="81"/>
      <c r="L351" s="74"/>
      <c r="M351" s="81"/>
      <c r="N351" s="74"/>
      <c r="O351" s="81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4.4" x14ac:dyDescent="0.3">
      <c r="A352" s="74"/>
      <c r="B352" s="74"/>
      <c r="C352" s="74"/>
      <c r="D352" s="74"/>
      <c r="E352" s="80"/>
      <c r="F352" s="74"/>
      <c r="G352" s="81"/>
      <c r="H352" s="74"/>
      <c r="I352" s="81"/>
      <c r="J352" s="74"/>
      <c r="K352" s="81"/>
      <c r="L352" s="74"/>
      <c r="M352" s="81"/>
      <c r="N352" s="74"/>
      <c r="O352" s="81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4.4" x14ac:dyDescent="0.3">
      <c r="A353" s="74"/>
      <c r="B353" s="74"/>
      <c r="C353" s="74"/>
      <c r="D353" s="74"/>
      <c r="E353" s="80"/>
      <c r="F353" s="74"/>
      <c r="G353" s="81"/>
      <c r="H353" s="74"/>
      <c r="I353" s="81"/>
      <c r="J353" s="74"/>
      <c r="K353" s="81"/>
      <c r="L353" s="74"/>
      <c r="M353" s="81"/>
      <c r="N353" s="74"/>
      <c r="O353" s="81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4.4" x14ac:dyDescent="0.3">
      <c r="A354" s="74"/>
      <c r="B354" s="74"/>
      <c r="C354" s="74"/>
      <c r="D354" s="74"/>
      <c r="E354" s="80"/>
      <c r="F354" s="74"/>
      <c r="G354" s="81"/>
      <c r="H354" s="74"/>
      <c r="I354" s="81"/>
      <c r="J354" s="74"/>
      <c r="K354" s="81"/>
      <c r="L354" s="74"/>
      <c r="M354" s="81"/>
      <c r="N354" s="74"/>
      <c r="O354" s="81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4.4" x14ac:dyDescent="0.3">
      <c r="A355" s="74"/>
      <c r="B355" s="74"/>
      <c r="C355" s="74"/>
      <c r="D355" s="74"/>
      <c r="E355" s="80"/>
      <c r="F355" s="74"/>
      <c r="G355" s="81"/>
      <c r="H355" s="74"/>
      <c r="I355" s="81"/>
      <c r="J355" s="74"/>
      <c r="K355" s="81"/>
      <c r="L355" s="74"/>
      <c r="M355" s="81"/>
      <c r="N355" s="74"/>
      <c r="O355" s="81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4.4" x14ac:dyDescent="0.3">
      <c r="A356" s="74"/>
      <c r="B356" s="74"/>
      <c r="C356" s="74"/>
      <c r="D356" s="74"/>
      <c r="E356" s="80"/>
      <c r="F356" s="74"/>
      <c r="G356" s="81"/>
      <c r="H356" s="74"/>
      <c r="I356" s="81"/>
      <c r="J356" s="74"/>
      <c r="K356" s="81"/>
      <c r="L356" s="74"/>
      <c r="M356" s="81"/>
      <c r="N356" s="74"/>
      <c r="O356" s="81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4.4" x14ac:dyDescent="0.3">
      <c r="A357" s="74"/>
      <c r="B357" s="74"/>
      <c r="C357" s="74"/>
      <c r="D357" s="74"/>
      <c r="E357" s="80"/>
      <c r="F357" s="74"/>
      <c r="G357" s="81"/>
      <c r="H357" s="74"/>
      <c r="I357" s="81"/>
      <c r="J357" s="74"/>
      <c r="K357" s="81"/>
      <c r="L357" s="74"/>
      <c r="M357" s="81"/>
      <c r="N357" s="74"/>
      <c r="O357" s="81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4.4" x14ac:dyDescent="0.3">
      <c r="A358" s="74"/>
      <c r="B358" s="74"/>
      <c r="C358" s="74"/>
      <c r="D358" s="74"/>
      <c r="E358" s="80"/>
      <c r="F358" s="74"/>
      <c r="G358" s="81"/>
      <c r="H358" s="74"/>
      <c r="I358" s="81"/>
      <c r="J358" s="74"/>
      <c r="K358" s="81"/>
      <c r="L358" s="74"/>
      <c r="M358" s="81"/>
      <c r="N358" s="74"/>
      <c r="O358" s="81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4.4" x14ac:dyDescent="0.3">
      <c r="A359" s="74"/>
      <c r="B359" s="74"/>
      <c r="C359" s="74"/>
      <c r="D359" s="74"/>
      <c r="E359" s="80"/>
      <c r="F359" s="74"/>
      <c r="G359" s="81"/>
      <c r="H359" s="74"/>
      <c r="I359" s="81"/>
      <c r="J359" s="74"/>
      <c r="K359" s="81"/>
      <c r="L359" s="74"/>
      <c r="M359" s="81"/>
      <c r="N359" s="74"/>
      <c r="O359" s="81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4.4" x14ac:dyDescent="0.3">
      <c r="A360" s="74"/>
      <c r="B360" s="74"/>
      <c r="C360" s="74"/>
      <c r="D360" s="74"/>
      <c r="E360" s="80"/>
      <c r="F360" s="74"/>
      <c r="G360" s="81"/>
      <c r="H360" s="74"/>
      <c r="I360" s="81"/>
      <c r="J360" s="74"/>
      <c r="K360" s="81"/>
      <c r="L360" s="74"/>
      <c r="M360" s="81"/>
      <c r="N360" s="74"/>
      <c r="O360" s="81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4.4" x14ac:dyDescent="0.3">
      <c r="A361" s="74"/>
      <c r="B361" s="74"/>
      <c r="C361" s="74"/>
      <c r="D361" s="74"/>
      <c r="E361" s="80"/>
      <c r="F361" s="74"/>
      <c r="G361" s="81"/>
      <c r="H361" s="74"/>
      <c r="I361" s="81"/>
      <c r="J361" s="74"/>
      <c r="K361" s="81"/>
      <c r="L361" s="74"/>
      <c r="M361" s="81"/>
      <c r="N361" s="74"/>
      <c r="O361" s="81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4.4" x14ac:dyDescent="0.3">
      <c r="A362" s="74"/>
      <c r="B362" s="74"/>
      <c r="C362" s="74"/>
      <c r="D362" s="74"/>
      <c r="E362" s="80"/>
      <c r="F362" s="74"/>
      <c r="G362" s="81"/>
      <c r="H362" s="74"/>
      <c r="I362" s="81"/>
      <c r="J362" s="74"/>
      <c r="K362" s="81"/>
      <c r="L362" s="74"/>
      <c r="M362" s="81"/>
      <c r="N362" s="74"/>
      <c r="O362" s="81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4.4" x14ac:dyDescent="0.3">
      <c r="A363" s="74"/>
      <c r="B363" s="74"/>
      <c r="C363" s="74"/>
      <c r="D363" s="74"/>
      <c r="E363" s="80"/>
      <c r="F363" s="74"/>
      <c r="G363" s="81"/>
      <c r="H363" s="74"/>
      <c r="I363" s="81"/>
      <c r="J363" s="74"/>
      <c r="K363" s="81"/>
      <c r="L363" s="74"/>
      <c r="M363" s="81"/>
      <c r="N363" s="74"/>
      <c r="O363" s="81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4.4" x14ac:dyDescent="0.3">
      <c r="A364" s="74"/>
      <c r="B364" s="74"/>
      <c r="C364" s="74"/>
      <c r="D364" s="74"/>
      <c r="E364" s="80"/>
      <c r="F364" s="74"/>
      <c r="G364" s="81"/>
      <c r="H364" s="74"/>
      <c r="I364" s="81"/>
      <c r="J364" s="74"/>
      <c r="K364" s="81"/>
      <c r="L364" s="74"/>
      <c r="M364" s="81"/>
      <c r="N364" s="74"/>
      <c r="O364" s="81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4.4" x14ac:dyDescent="0.3">
      <c r="A365" s="74"/>
      <c r="B365" s="74"/>
      <c r="C365" s="74"/>
      <c r="D365" s="74"/>
      <c r="E365" s="80"/>
      <c r="F365" s="74"/>
      <c r="G365" s="81"/>
      <c r="H365" s="74"/>
      <c r="I365" s="81"/>
      <c r="J365" s="74"/>
      <c r="K365" s="81"/>
      <c r="L365" s="74"/>
      <c r="M365" s="81"/>
      <c r="N365" s="74"/>
      <c r="O365" s="81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4.4" x14ac:dyDescent="0.3">
      <c r="A366" s="74"/>
      <c r="B366" s="74"/>
      <c r="C366" s="74"/>
      <c r="D366" s="74"/>
      <c r="E366" s="80"/>
      <c r="F366" s="74"/>
      <c r="G366" s="81"/>
      <c r="H366" s="74"/>
      <c r="I366" s="81"/>
      <c r="J366" s="74"/>
      <c r="K366" s="81"/>
      <c r="L366" s="74"/>
      <c r="M366" s="81"/>
      <c r="N366" s="74"/>
      <c r="O366" s="81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4.4" x14ac:dyDescent="0.3">
      <c r="A367" s="74"/>
      <c r="B367" s="74"/>
      <c r="C367" s="74"/>
      <c r="D367" s="74"/>
      <c r="E367" s="80"/>
      <c r="F367" s="74"/>
      <c r="G367" s="81"/>
      <c r="H367" s="74"/>
      <c r="I367" s="81"/>
      <c r="J367" s="74"/>
      <c r="K367" s="81"/>
      <c r="L367" s="74"/>
      <c r="M367" s="81"/>
      <c r="N367" s="74"/>
      <c r="O367" s="81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4.4" x14ac:dyDescent="0.3">
      <c r="A368" s="74"/>
      <c r="B368" s="74"/>
      <c r="C368" s="74"/>
      <c r="D368" s="74"/>
      <c r="E368" s="80"/>
      <c r="F368" s="74"/>
      <c r="G368" s="81"/>
      <c r="H368" s="74"/>
      <c r="I368" s="81"/>
      <c r="J368" s="74"/>
      <c r="K368" s="81"/>
      <c r="L368" s="74"/>
      <c r="M368" s="81"/>
      <c r="N368" s="74"/>
      <c r="O368" s="81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4.4" x14ac:dyDescent="0.3">
      <c r="A369" s="74"/>
      <c r="B369" s="74"/>
      <c r="C369" s="74"/>
      <c r="D369" s="74"/>
      <c r="E369" s="80"/>
      <c r="F369" s="74"/>
      <c r="G369" s="81"/>
      <c r="H369" s="74"/>
      <c r="I369" s="81"/>
      <c r="J369" s="74"/>
      <c r="K369" s="81"/>
      <c r="L369" s="74"/>
      <c r="M369" s="81"/>
      <c r="N369" s="74"/>
      <c r="O369" s="81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4.4" x14ac:dyDescent="0.3">
      <c r="A370" s="74"/>
      <c r="B370" s="74"/>
      <c r="C370" s="74"/>
      <c r="D370" s="74"/>
      <c r="E370" s="80"/>
      <c r="F370" s="74"/>
      <c r="G370" s="81"/>
      <c r="H370" s="74"/>
      <c r="I370" s="81"/>
      <c r="J370" s="74"/>
      <c r="K370" s="81"/>
      <c r="L370" s="74"/>
      <c r="M370" s="81"/>
      <c r="N370" s="74"/>
      <c r="O370" s="81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4.4" x14ac:dyDescent="0.3">
      <c r="A371" s="74"/>
      <c r="B371" s="74"/>
      <c r="C371" s="74"/>
      <c r="D371" s="74"/>
      <c r="E371" s="80"/>
      <c r="F371" s="74"/>
      <c r="G371" s="81"/>
      <c r="H371" s="74"/>
      <c r="I371" s="81"/>
      <c r="J371" s="74"/>
      <c r="K371" s="81"/>
      <c r="L371" s="74"/>
      <c r="M371" s="81"/>
      <c r="N371" s="74"/>
      <c r="O371" s="81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4.4" x14ac:dyDescent="0.3">
      <c r="A372" s="74"/>
      <c r="B372" s="74"/>
      <c r="C372" s="74"/>
      <c r="D372" s="74"/>
      <c r="E372" s="80"/>
      <c r="F372" s="74"/>
      <c r="G372" s="81"/>
      <c r="H372" s="74"/>
      <c r="I372" s="81"/>
      <c r="J372" s="74"/>
      <c r="K372" s="81"/>
      <c r="L372" s="74"/>
      <c r="M372" s="81"/>
      <c r="N372" s="74"/>
      <c r="O372" s="81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4.4" x14ac:dyDescent="0.3">
      <c r="A373" s="74"/>
      <c r="B373" s="74"/>
      <c r="C373" s="74"/>
      <c r="D373" s="74"/>
      <c r="E373" s="80"/>
      <c r="F373" s="74"/>
      <c r="G373" s="81"/>
      <c r="H373" s="74"/>
      <c r="I373" s="81"/>
      <c r="J373" s="74"/>
      <c r="K373" s="81"/>
      <c r="L373" s="74"/>
      <c r="M373" s="81"/>
      <c r="N373" s="74"/>
      <c r="O373" s="81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4.4" x14ac:dyDescent="0.3">
      <c r="A374" s="74"/>
      <c r="B374" s="74"/>
      <c r="C374" s="74"/>
      <c r="D374" s="74"/>
      <c r="E374" s="80"/>
      <c r="F374" s="74"/>
      <c r="G374" s="81"/>
      <c r="H374" s="74"/>
      <c r="I374" s="81"/>
      <c r="J374" s="74"/>
      <c r="K374" s="81"/>
      <c r="L374" s="74"/>
      <c r="M374" s="81"/>
      <c r="N374" s="74"/>
      <c r="O374" s="81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4.4" x14ac:dyDescent="0.3">
      <c r="A375" s="74"/>
      <c r="B375" s="74"/>
      <c r="C375" s="74"/>
      <c r="D375" s="74"/>
      <c r="E375" s="80"/>
      <c r="F375" s="74"/>
      <c r="G375" s="81"/>
      <c r="H375" s="74"/>
      <c r="I375" s="81"/>
      <c r="J375" s="74"/>
      <c r="K375" s="81"/>
      <c r="L375" s="74"/>
      <c r="M375" s="81"/>
      <c r="N375" s="74"/>
      <c r="O375" s="81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4.4" x14ac:dyDescent="0.3">
      <c r="A376" s="74"/>
      <c r="B376" s="74"/>
      <c r="C376" s="74"/>
      <c r="D376" s="74"/>
      <c r="E376" s="80"/>
      <c r="F376" s="74"/>
      <c r="G376" s="81"/>
      <c r="H376" s="74"/>
      <c r="I376" s="81"/>
      <c r="J376" s="74"/>
      <c r="K376" s="81"/>
      <c r="L376" s="74"/>
      <c r="M376" s="81"/>
      <c r="N376" s="74"/>
      <c r="O376" s="81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4.4" x14ac:dyDescent="0.3">
      <c r="A377" s="74"/>
      <c r="B377" s="74"/>
      <c r="C377" s="74"/>
      <c r="D377" s="74"/>
      <c r="E377" s="80"/>
      <c r="F377" s="74"/>
      <c r="G377" s="81"/>
      <c r="H377" s="74"/>
      <c r="I377" s="81"/>
      <c r="J377" s="74"/>
      <c r="K377" s="81"/>
      <c r="L377" s="74"/>
      <c r="M377" s="81"/>
      <c r="N377" s="74"/>
      <c r="O377" s="81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4.4" x14ac:dyDescent="0.3">
      <c r="A378" s="74"/>
      <c r="B378" s="74"/>
      <c r="C378" s="74"/>
      <c r="D378" s="74"/>
      <c r="E378" s="80"/>
      <c r="F378" s="74"/>
      <c r="G378" s="81"/>
      <c r="H378" s="74"/>
      <c r="I378" s="81"/>
      <c r="J378" s="74"/>
      <c r="K378" s="81"/>
      <c r="L378" s="74"/>
      <c r="M378" s="81"/>
      <c r="N378" s="74"/>
      <c r="O378" s="81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4.4" x14ac:dyDescent="0.3">
      <c r="A379" s="74"/>
      <c r="B379" s="74"/>
      <c r="C379" s="74"/>
      <c r="D379" s="74"/>
      <c r="E379" s="80"/>
      <c r="F379" s="74"/>
      <c r="G379" s="81"/>
      <c r="H379" s="74"/>
      <c r="I379" s="81"/>
      <c r="J379" s="74"/>
      <c r="K379" s="81"/>
      <c r="L379" s="74"/>
      <c r="M379" s="81"/>
      <c r="N379" s="74"/>
      <c r="O379" s="81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4.4" x14ac:dyDescent="0.3">
      <c r="A380" s="74"/>
      <c r="B380" s="74"/>
      <c r="C380" s="74"/>
      <c r="D380" s="74"/>
      <c r="E380" s="80"/>
      <c r="F380" s="74"/>
      <c r="G380" s="81"/>
      <c r="H380" s="74"/>
      <c r="I380" s="81"/>
      <c r="J380" s="74"/>
      <c r="K380" s="81"/>
      <c r="L380" s="74"/>
      <c r="M380" s="81"/>
      <c r="N380" s="74"/>
      <c r="O380" s="81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4.4" x14ac:dyDescent="0.3">
      <c r="A381" s="74"/>
      <c r="B381" s="74"/>
      <c r="C381" s="74"/>
      <c r="D381" s="74"/>
      <c r="E381" s="80"/>
      <c r="F381" s="74"/>
      <c r="G381" s="81"/>
      <c r="H381" s="74"/>
      <c r="I381" s="81"/>
      <c r="J381" s="74"/>
      <c r="K381" s="81"/>
      <c r="L381" s="74"/>
      <c r="M381" s="81"/>
      <c r="N381" s="74"/>
      <c r="O381" s="81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4.4" x14ac:dyDescent="0.3">
      <c r="A382" s="74"/>
      <c r="B382" s="74"/>
      <c r="C382" s="74"/>
      <c r="D382" s="74"/>
      <c r="E382" s="80"/>
      <c r="F382" s="74"/>
      <c r="G382" s="81"/>
      <c r="H382" s="74"/>
      <c r="I382" s="81"/>
      <c r="J382" s="74"/>
      <c r="K382" s="81"/>
      <c r="L382" s="74"/>
      <c r="M382" s="81"/>
      <c r="N382" s="74"/>
      <c r="O382" s="81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4.4" x14ac:dyDescent="0.3">
      <c r="A383" s="74"/>
      <c r="B383" s="74"/>
      <c r="C383" s="74"/>
      <c r="D383" s="74"/>
      <c r="E383" s="80"/>
      <c r="F383" s="74"/>
      <c r="G383" s="81"/>
      <c r="H383" s="74"/>
      <c r="I383" s="81"/>
      <c r="J383" s="74"/>
      <c r="K383" s="81"/>
      <c r="L383" s="74"/>
      <c r="M383" s="81"/>
      <c r="N383" s="74"/>
      <c r="O383" s="81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4.4" x14ac:dyDescent="0.3">
      <c r="A384" s="74"/>
      <c r="B384" s="74"/>
      <c r="C384" s="74"/>
      <c r="D384" s="74"/>
      <c r="E384" s="80"/>
      <c r="F384" s="74"/>
      <c r="G384" s="81"/>
      <c r="H384" s="74"/>
      <c r="I384" s="81"/>
      <c r="J384" s="74"/>
      <c r="K384" s="81"/>
      <c r="L384" s="74"/>
      <c r="M384" s="81"/>
      <c r="N384" s="74"/>
      <c r="O384" s="81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4.4" x14ac:dyDescent="0.3">
      <c r="A385" s="74"/>
      <c r="B385" s="74"/>
      <c r="C385" s="74"/>
      <c r="D385" s="74"/>
      <c r="E385" s="80"/>
      <c r="F385" s="74"/>
      <c r="G385" s="81"/>
      <c r="H385" s="74"/>
      <c r="I385" s="81"/>
      <c r="J385" s="74"/>
      <c r="K385" s="81"/>
      <c r="L385" s="74"/>
      <c r="M385" s="81"/>
      <c r="N385" s="74"/>
      <c r="O385" s="81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4.4" x14ac:dyDescent="0.3">
      <c r="A386" s="74"/>
      <c r="B386" s="74"/>
      <c r="C386" s="74"/>
      <c r="D386" s="74"/>
      <c r="E386" s="80"/>
      <c r="F386" s="74"/>
      <c r="G386" s="81"/>
      <c r="H386" s="74"/>
      <c r="I386" s="81"/>
      <c r="J386" s="74"/>
      <c r="K386" s="81"/>
      <c r="L386" s="74"/>
      <c r="M386" s="81"/>
      <c r="N386" s="74"/>
      <c r="O386" s="81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4.4" x14ac:dyDescent="0.3">
      <c r="A387" s="74"/>
      <c r="B387" s="74"/>
      <c r="C387" s="74"/>
      <c r="D387" s="74"/>
      <c r="E387" s="80"/>
      <c r="F387" s="74"/>
      <c r="G387" s="81"/>
      <c r="H387" s="74"/>
      <c r="I387" s="81"/>
      <c r="J387" s="74"/>
      <c r="K387" s="81"/>
      <c r="L387" s="74"/>
      <c r="M387" s="81"/>
      <c r="N387" s="74"/>
      <c r="O387" s="81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4.4" x14ac:dyDescent="0.3">
      <c r="A388" s="74"/>
      <c r="B388" s="74"/>
      <c r="C388" s="74"/>
      <c r="D388" s="74"/>
      <c r="E388" s="80"/>
      <c r="F388" s="74"/>
      <c r="G388" s="81"/>
      <c r="H388" s="74"/>
      <c r="I388" s="81"/>
      <c r="J388" s="74"/>
      <c r="K388" s="81"/>
      <c r="L388" s="74"/>
      <c r="M388" s="81"/>
      <c r="N388" s="74"/>
      <c r="O388" s="81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4.4" x14ac:dyDescent="0.3">
      <c r="A389" s="74"/>
      <c r="B389" s="74"/>
      <c r="C389" s="74"/>
      <c r="D389" s="74"/>
      <c r="E389" s="80"/>
      <c r="F389" s="74"/>
      <c r="G389" s="81"/>
      <c r="H389" s="74"/>
      <c r="I389" s="81"/>
      <c r="J389" s="74"/>
      <c r="K389" s="81"/>
      <c r="L389" s="74"/>
      <c r="M389" s="81"/>
      <c r="N389" s="74"/>
      <c r="O389" s="81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4.4" x14ac:dyDescent="0.3">
      <c r="A390" s="74"/>
      <c r="B390" s="74"/>
      <c r="C390" s="74"/>
      <c r="D390" s="74"/>
      <c r="E390" s="80"/>
      <c r="F390" s="74"/>
      <c r="G390" s="81"/>
      <c r="H390" s="74"/>
      <c r="I390" s="81"/>
      <c r="J390" s="74"/>
      <c r="K390" s="81"/>
      <c r="L390" s="74"/>
      <c r="M390" s="81"/>
      <c r="N390" s="74"/>
      <c r="O390" s="81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4.4" x14ac:dyDescent="0.3">
      <c r="A391" s="74"/>
      <c r="B391" s="74"/>
      <c r="C391" s="74"/>
      <c r="D391" s="74"/>
      <c r="E391" s="80"/>
      <c r="F391" s="74"/>
      <c r="G391" s="81"/>
      <c r="H391" s="74"/>
      <c r="I391" s="81"/>
      <c r="J391" s="74"/>
      <c r="K391" s="81"/>
      <c r="L391" s="74"/>
      <c r="M391" s="81"/>
      <c r="N391" s="74"/>
      <c r="O391" s="81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4.4" x14ac:dyDescent="0.3">
      <c r="A392" s="74"/>
      <c r="B392" s="74"/>
      <c r="C392" s="74"/>
      <c r="D392" s="74"/>
      <c r="E392" s="80"/>
      <c r="F392" s="74"/>
      <c r="G392" s="81"/>
      <c r="H392" s="74"/>
      <c r="I392" s="81"/>
      <c r="J392" s="74"/>
      <c r="K392" s="81"/>
      <c r="L392" s="74"/>
      <c r="M392" s="81"/>
      <c r="N392" s="74"/>
      <c r="O392" s="81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4.4" x14ac:dyDescent="0.3">
      <c r="A393" s="74"/>
      <c r="B393" s="74"/>
      <c r="C393" s="74"/>
      <c r="D393" s="74"/>
      <c r="E393" s="80"/>
      <c r="F393" s="74"/>
      <c r="G393" s="81"/>
      <c r="H393" s="74"/>
      <c r="I393" s="81"/>
      <c r="J393" s="74"/>
      <c r="K393" s="81"/>
      <c r="L393" s="74"/>
      <c r="M393" s="81"/>
      <c r="N393" s="74"/>
      <c r="O393" s="81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4.4" x14ac:dyDescent="0.3">
      <c r="A394" s="74"/>
      <c r="B394" s="74"/>
      <c r="C394" s="74"/>
      <c r="D394" s="74"/>
      <c r="E394" s="80"/>
      <c r="F394" s="74"/>
      <c r="G394" s="81"/>
      <c r="H394" s="74"/>
      <c r="I394" s="81"/>
      <c r="J394" s="74"/>
      <c r="K394" s="81"/>
      <c r="L394" s="74"/>
      <c r="M394" s="81"/>
      <c r="N394" s="74"/>
      <c r="O394" s="81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4.4" x14ac:dyDescent="0.3">
      <c r="A395" s="74"/>
      <c r="B395" s="74"/>
      <c r="C395" s="74"/>
      <c r="D395" s="74"/>
      <c r="E395" s="80"/>
      <c r="F395" s="74"/>
      <c r="G395" s="81"/>
      <c r="H395" s="74"/>
      <c r="I395" s="81"/>
      <c r="J395" s="74"/>
      <c r="K395" s="81"/>
      <c r="L395" s="74"/>
      <c r="M395" s="81"/>
      <c r="N395" s="74"/>
      <c r="O395" s="81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4.4" x14ac:dyDescent="0.3">
      <c r="A396" s="74"/>
      <c r="B396" s="74"/>
      <c r="C396" s="74"/>
      <c r="D396" s="74"/>
      <c r="E396" s="80"/>
      <c r="F396" s="74"/>
      <c r="G396" s="81"/>
      <c r="H396" s="74"/>
      <c r="I396" s="81"/>
      <c r="J396" s="74"/>
      <c r="K396" s="81"/>
      <c r="L396" s="74"/>
      <c r="M396" s="81"/>
      <c r="N396" s="74"/>
      <c r="O396" s="81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4.4" x14ac:dyDescent="0.3">
      <c r="A397" s="74"/>
      <c r="B397" s="74"/>
      <c r="C397" s="74"/>
      <c r="D397" s="74"/>
      <c r="E397" s="80"/>
      <c r="F397" s="74"/>
      <c r="G397" s="81"/>
      <c r="H397" s="74"/>
      <c r="I397" s="81"/>
      <c r="J397" s="74"/>
      <c r="K397" s="81"/>
      <c r="L397" s="74"/>
      <c r="M397" s="81"/>
      <c r="N397" s="74"/>
      <c r="O397" s="81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4.4" x14ac:dyDescent="0.3">
      <c r="A398" s="74"/>
      <c r="B398" s="74"/>
      <c r="C398" s="74"/>
      <c r="D398" s="74"/>
      <c r="E398" s="80"/>
      <c r="F398" s="74"/>
      <c r="G398" s="81"/>
      <c r="H398" s="74"/>
      <c r="I398" s="81"/>
      <c r="J398" s="74"/>
      <c r="K398" s="81"/>
      <c r="L398" s="74"/>
      <c r="M398" s="81"/>
      <c r="N398" s="74"/>
      <c r="O398" s="81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4.4" x14ac:dyDescent="0.3">
      <c r="A399" s="74"/>
      <c r="B399" s="74"/>
      <c r="C399" s="74"/>
      <c r="D399" s="74"/>
      <c r="E399" s="80"/>
      <c r="F399" s="74"/>
      <c r="G399" s="81"/>
      <c r="H399" s="74"/>
      <c r="I399" s="81"/>
      <c r="J399" s="74"/>
      <c r="K399" s="81"/>
      <c r="L399" s="74"/>
      <c r="M399" s="81"/>
      <c r="N399" s="74"/>
      <c r="O399" s="81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4.4" x14ac:dyDescent="0.3">
      <c r="A400" s="74"/>
      <c r="B400" s="74"/>
      <c r="C400" s="74"/>
      <c r="D400" s="74"/>
      <c r="E400" s="80"/>
      <c r="F400" s="74"/>
      <c r="G400" s="81"/>
      <c r="H400" s="74"/>
      <c r="I400" s="81"/>
      <c r="J400" s="74"/>
      <c r="K400" s="81"/>
      <c r="L400" s="74"/>
      <c r="M400" s="81"/>
      <c r="N400" s="74"/>
      <c r="O400" s="81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4.4" x14ac:dyDescent="0.3">
      <c r="A401" s="74"/>
      <c r="B401" s="74"/>
      <c r="C401" s="74"/>
      <c r="D401" s="74"/>
      <c r="E401" s="80"/>
      <c r="F401" s="74"/>
      <c r="G401" s="81"/>
      <c r="H401" s="74"/>
      <c r="I401" s="81"/>
      <c r="J401" s="74"/>
      <c r="K401" s="81"/>
      <c r="L401" s="74"/>
      <c r="M401" s="81"/>
      <c r="N401" s="74"/>
      <c r="O401" s="81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4.4" x14ac:dyDescent="0.3">
      <c r="A402" s="74"/>
      <c r="B402" s="74"/>
      <c r="C402" s="74"/>
      <c r="D402" s="74"/>
      <c r="E402" s="80"/>
      <c r="F402" s="74"/>
      <c r="G402" s="81"/>
      <c r="H402" s="74"/>
      <c r="I402" s="81"/>
      <c r="J402" s="74"/>
      <c r="K402" s="81"/>
      <c r="L402" s="74"/>
      <c r="M402" s="81"/>
      <c r="N402" s="74"/>
      <c r="O402" s="81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4.4" x14ac:dyDescent="0.3">
      <c r="A403" s="74"/>
      <c r="B403" s="74"/>
      <c r="C403" s="74"/>
      <c r="D403" s="74"/>
      <c r="E403" s="80"/>
      <c r="F403" s="74"/>
      <c r="G403" s="81"/>
      <c r="H403" s="74"/>
      <c r="I403" s="81"/>
      <c r="J403" s="74"/>
      <c r="K403" s="81"/>
      <c r="L403" s="74"/>
      <c r="M403" s="81"/>
      <c r="N403" s="74"/>
      <c r="O403" s="81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4.4" x14ac:dyDescent="0.3">
      <c r="A404" s="74"/>
      <c r="B404" s="74"/>
      <c r="C404" s="74"/>
      <c r="D404" s="74"/>
      <c r="E404" s="80"/>
      <c r="F404" s="74"/>
      <c r="G404" s="81"/>
      <c r="H404" s="74"/>
      <c r="I404" s="81"/>
      <c r="J404" s="74"/>
      <c r="K404" s="81"/>
      <c r="L404" s="74"/>
      <c r="M404" s="81"/>
      <c r="N404" s="74"/>
      <c r="O404" s="81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4.4" x14ac:dyDescent="0.3">
      <c r="A405" s="74"/>
      <c r="B405" s="74"/>
      <c r="C405" s="74"/>
      <c r="D405" s="74"/>
      <c r="E405" s="80"/>
      <c r="F405" s="74"/>
      <c r="G405" s="81"/>
      <c r="H405" s="74"/>
      <c r="I405" s="81"/>
      <c r="J405" s="74"/>
      <c r="K405" s="81"/>
      <c r="L405" s="74"/>
      <c r="M405" s="81"/>
      <c r="N405" s="74"/>
      <c r="O405" s="81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4.4" x14ac:dyDescent="0.3">
      <c r="A406" s="74"/>
      <c r="B406" s="74"/>
      <c r="C406" s="74"/>
      <c r="D406" s="74"/>
      <c r="E406" s="80"/>
      <c r="F406" s="74"/>
      <c r="G406" s="81"/>
      <c r="H406" s="74"/>
      <c r="I406" s="81"/>
      <c r="J406" s="74"/>
      <c r="K406" s="81"/>
      <c r="L406" s="74"/>
      <c r="M406" s="81"/>
      <c r="N406" s="74"/>
      <c r="O406" s="81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4.4" x14ac:dyDescent="0.3">
      <c r="A407" s="74"/>
      <c r="B407" s="74"/>
      <c r="C407" s="74"/>
      <c r="D407" s="74"/>
      <c r="E407" s="80"/>
      <c r="F407" s="74"/>
      <c r="G407" s="81"/>
      <c r="H407" s="74"/>
      <c r="I407" s="81"/>
      <c r="J407" s="74"/>
      <c r="K407" s="81"/>
      <c r="L407" s="74"/>
      <c r="M407" s="81"/>
      <c r="N407" s="74"/>
      <c r="O407" s="81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4.4" x14ac:dyDescent="0.3">
      <c r="A408" s="74"/>
      <c r="B408" s="74"/>
      <c r="C408" s="74"/>
      <c r="D408" s="74"/>
      <c r="E408" s="80"/>
      <c r="F408" s="74"/>
      <c r="G408" s="81"/>
      <c r="H408" s="74"/>
      <c r="I408" s="81"/>
      <c r="J408" s="74"/>
      <c r="K408" s="81"/>
      <c r="L408" s="74"/>
      <c r="M408" s="81"/>
      <c r="N408" s="74"/>
      <c r="O408" s="81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4.4" x14ac:dyDescent="0.3">
      <c r="A409" s="74"/>
      <c r="B409" s="74"/>
      <c r="C409" s="74"/>
      <c r="D409" s="74"/>
      <c r="E409" s="80"/>
      <c r="F409" s="74"/>
      <c r="G409" s="81"/>
      <c r="H409" s="74"/>
      <c r="I409" s="81"/>
      <c r="J409" s="74"/>
      <c r="K409" s="81"/>
      <c r="L409" s="74"/>
      <c r="M409" s="81"/>
      <c r="N409" s="74"/>
      <c r="O409" s="81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4.4" x14ac:dyDescent="0.3">
      <c r="A410" s="74"/>
      <c r="B410" s="74"/>
      <c r="C410" s="74"/>
      <c r="D410" s="74"/>
      <c r="E410" s="80"/>
      <c r="F410" s="74"/>
      <c r="G410" s="81"/>
      <c r="H410" s="74"/>
      <c r="I410" s="81"/>
      <c r="J410" s="74"/>
      <c r="K410" s="81"/>
      <c r="L410" s="74"/>
      <c r="M410" s="81"/>
      <c r="N410" s="74"/>
      <c r="O410" s="81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4.4" x14ac:dyDescent="0.3">
      <c r="A411" s="74"/>
      <c r="B411" s="74"/>
      <c r="C411" s="74"/>
      <c r="D411" s="74"/>
      <c r="E411" s="80"/>
      <c r="F411" s="74"/>
      <c r="G411" s="81"/>
      <c r="H411" s="74"/>
      <c r="I411" s="81"/>
      <c r="J411" s="74"/>
      <c r="K411" s="81"/>
      <c r="L411" s="74"/>
      <c r="M411" s="81"/>
      <c r="N411" s="74"/>
      <c r="O411" s="81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4.4" x14ac:dyDescent="0.3">
      <c r="A412" s="74"/>
      <c r="B412" s="74"/>
      <c r="C412" s="74"/>
      <c r="D412" s="74"/>
      <c r="E412" s="80"/>
      <c r="F412" s="74"/>
      <c r="G412" s="81"/>
      <c r="H412" s="74"/>
      <c r="I412" s="81"/>
      <c r="J412" s="74"/>
      <c r="K412" s="81"/>
      <c r="L412" s="74"/>
      <c r="M412" s="81"/>
      <c r="N412" s="74"/>
      <c r="O412" s="81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4.4" x14ac:dyDescent="0.3">
      <c r="A413" s="74"/>
      <c r="B413" s="74"/>
      <c r="C413" s="74"/>
      <c r="D413" s="74"/>
      <c r="E413" s="80"/>
      <c r="F413" s="74"/>
      <c r="G413" s="81"/>
      <c r="H413" s="74"/>
      <c r="I413" s="81"/>
      <c r="J413" s="74"/>
      <c r="K413" s="81"/>
      <c r="L413" s="74"/>
      <c r="M413" s="81"/>
      <c r="N413" s="74"/>
      <c r="O413" s="81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4.4" x14ac:dyDescent="0.3">
      <c r="A414" s="74"/>
      <c r="B414" s="74"/>
      <c r="C414" s="74"/>
      <c r="D414" s="74"/>
      <c r="E414" s="80"/>
      <c r="F414" s="74"/>
      <c r="G414" s="81"/>
      <c r="H414" s="74"/>
      <c r="I414" s="81"/>
      <c r="J414" s="74"/>
      <c r="K414" s="81"/>
      <c r="L414" s="74"/>
      <c r="M414" s="81"/>
      <c r="N414" s="74"/>
      <c r="O414" s="81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4.4" x14ac:dyDescent="0.3">
      <c r="A415" s="74"/>
      <c r="B415" s="74"/>
      <c r="C415" s="74"/>
      <c r="D415" s="74"/>
      <c r="E415" s="80"/>
      <c r="F415" s="74"/>
      <c r="G415" s="81"/>
      <c r="H415" s="74"/>
      <c r="I415" s="81"/>
      <c r="J415" s="74"/>
      <c r="K415" s="81"/>
      <c r="L415" s="74"/>
      <c r="M415" s="81"/>
      <c r="N415" s="74"/>
      <c r="O415" s="81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4.4" x14ac:dyDescent="0.3">
      <c r="A416" s="74"/>
      <c r="B416" s="74"/>
      <c r="C416" s="74"/>
      <c r="D416" s="74"/>
      <c r="E416" s="80"/>
      <c r="F416" s="74"/>
      <c r="G416" s="81"/>
      <c r="H416" s="74"/>
      <c r="I416" s="81"/>
      <c r="J416" s="74"/>
      <c r="K416" s="81"/>
      <c r="L416" s="74"/>
      <c r="M416" s="81"/>
      <c r="N416" s="74"/>
      <c r="O416" s="81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4.4" x14ac:dyDescent="0.3">
      <c r="A417" s="74"/>
      <c r="B417" s="74"/>
      <c r="C417" s="74"/>
      <c r="D417" s="74"/>
      <c r="E417" s="80"/>
      <c r="F417" s="74"/>
      <c r="G417" s="81"/>
      <c r="H417" s="74"/>
      <c r="I417" s="81"/>
      <c r="J417" s="74"/>
      <c r="K417" s="81"/>
      <c r="L417" s="74"/>
      <c r="M417" s="81"/>
      <c r="N417" s="74"/>
      <c r="O417" s="81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4.4" x14ac:dyDescent="0.3">
      <c r="A418" s="74"/>
      <c r="B418" s="74"/>
      <c r="C418" s="74"/>
      <c r="D418" s="74"/>
      <c r="E418" s="80"/>
      <c r="F418" s="74"/>
      <c r="G418" s="81"/>
      <c r="H418" s="74"/>
      <c r="I418" s="81"/>
      <c r="J418" s="74"/>
      <c r="K418" s="81"/>
      <c r="L418" s="74"/>
      <c r="M418" s="81"/>
      <c r="N418" s="74"/>
      <c r="O418" s="81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4.4" x14ac:dyDescent="0.3">
      <c r="A419" s="74"/>
      <c r="B419" s="74"/>
      <c r="C419" s="74"/>
      <c r="D419" s="74"/>
      <c r="E419" s="80"/>
      <c r="F419" s="74"/>
      <c r="G419" s="81"/>
      <c r="H419" s="74"/>
      <c r="I419" s="81"/>
      <c r="J419" s="74"/>
      <c r="K419" s="81"/>
      <c r="L419" s="74"/>
      <c r="M419" s="81"/>
      <c r="N419" s="74"/>
      <c r="O419" s="81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4.4" x14ac:dyDescent="0.3">
      <c r="A420" s="74"/>
      <c r="B420" s="74"/>
      <c r="C420" s="74"/>
      <c r="D420" s="74"/>
      <c r="E420" s="80"/>
      <c r="F420" s="74"/>
      <c r="G420" s="81"/>
      <c r="H420" s="74"/>
      <c r="I420" s="81"/>
      <c r="J420" s="74"/>
      <c r="K420" s="81"/>
      <c r="L420" s="74"/>
      <c r="M420" s="81"/>
      <c r="N420" s="74"/>
      <c r="O420" s="81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4.4" x14ac:dyDescent="0.3">
      <c r="A421" s="74"/>
      <c r="B421" s="74"/>
      <c r="C421" s="74"/>
      <c r="D421" s="74"/>
      <c r="E421" s="80"/>
      <c r="F421" s="74"/>
      <c r="G421" s="81"/>
      <c r="H421" s="74"/>
      <c r="I421" s="81"/>
      <c r="J421" s="74"/>
      <c r="K421" s="81"/>
      <c r="L421" s="74"/>
      <c r="M421" s="81"/>
      <c r="N421" s="74"/>
      <c r="O421" s="81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4.4" x14ac:dyDescent="0.3">
      <c r="A422" s="74"/>
      <c r="B422" s="74"/>
      <c r="C422" s="74"/>
      <c r="D422" s="74"/>
      <c r="E422" s="80"/>
      <c r="F422" s="74"/>
      <c r="G422" s="81"/>
      <c r="H422" s="74"/>
      <c r="I422" s="81"/>
      <c r="J422" s="74"/>
      <c r="K422" s="81"/>
      <c r="L422" s="74"/>
      <c r="M422" s="81"/>
      <c r="N422" s="74"/>
      <c r="O422" s="81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4.4" x14ac:dyDescent="0.3">
      <c r="A423" s="74"/>
      <c r="B423" s="74"/>
      <c r="C423" s="74"/>
      <c r="D423" s="74"/>
      <c r="E423" s="80"/>
      <c r="F423" s="74"/>
      <c r="G423" s="81"/>
      <c r="H423" s="74"/>
      <c r="I423" s="81"/>
      <c r="J423" s="74"/>
      <c r="K423" s="81"/>
      <c r="L423" s="74"/>
      <c r="M423" s="81"/>
      <c r="N423" s="74"/>
      <c r="O423" s="81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4.4" x14ac:dyDescent="0.3">
      <c r="A424" s="74"/>
      <c r="B424" s="74"/>
      <c r="C424" s="74"/>
      <c r="D424" s="74"/>
      <c r="E424" s="80"/>
      <c r="F424" s="74"/>
      <c r="G424" s="81"/>
      <c r="H424" s="74"/>
      <c r="I424" s="81"/>
      <c r="J424" s="74"/>
      <c r="K424" s="81"/>
      <c r="L424" s="74"/>
      <c r="M424" s="81"/>
      <c r="N424" s="74"/>
      <c r="O424" s="81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4.4" x14ac:dyDescent="0.3">
      <c r="A425" s="74"/>
      <c r="B425" s="74"/>
      <c r="C425" s="74"/>
      <c r="D425" s="74"/>
      <c r="E425" s="80"/>
      <c r="F425" s="74"/>
      <c r="G425" s="81"/>
      <c r="H425" s="74"/>
      <c r="I425" s="81"/>
      <c r="J425" s="74"/>
      <c r="K425" s="81"/>
      <c r="L425" s="74"/>
      <c r="M425" s="81"/>
      <c r="N425" s="74"/>
      <c r="O425" s="81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4.4" x14ac:dyDescent="0.3">
      <c r="A426" s="74"/>
      <c r="B426" s="74"/>
      <c r="C426" s="74"/>
      <c r="D426" s="74"/>
      <c r="E426" s="80"/>
      <c r="F426" s="74"/>
      <c r="G426" s="81"/>
      <c r="H426" s="74"/>
      <c r="I426" s="81"/>
      <c r="J426" s="74"/>
      <c r="K426" s="81"/>
      <c r="L426" s="74"/>
      <c r="M426" s="81"/>
      <c r="N426" s="74"/>
      <c r="O426" s="81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4.4" x14ac:dyDescent="0.3">
      <c r="A427" s="74"/>
      <c r="B427" s="74"/>
      <c r="C427" s="74"/>
      <c r="D427" s="74"/>
      <c r="E427" s="80"/>
      <c r="F427" s="74"/>
      <c r="G427" s="81"/>
      <c r="H427" s="74"/>
      <c r="I427" s="81"/>
      <c r="J427" s="74"/>
      <c r="K427" s="81"/>
      <c r="L427" s="74"/>
      <c r="M427" s="81"/>
      <c r="N427" s="74"/>
      <c r="O427" s="81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4.4" x14ac:dyDescent="0.3">
      <c r="A428" s="74"/>
      <c r="B428" s="74"/>
      <c r="C428" s="74"/>
      <c r="D428" s="74"/>
      <c r="E428" s="80"/>
      <c r="F428" s="74"/>
      <c r="G428" s="81"/>
      <c r="H428" s="74"/>
      <c r="I428" s="81"/>
      <c r="J428" s="74"/>
      <c r="K428" s="81"/>
      <c r="L428" s="74"/>
      <c r="M428" s="81"/>
      <c r="N428" s="74"/>
      <c r="O428" s="81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4.4" x14ac:dyDescent="0.3">
      <c r="A429" s="74"/>
      <c r="B429" s="74"/>
      <c r="C429" s="74"/>
      <c r="D429" s="74"/>
      <c r="E429" s="80"/>
      <c r="F429" s="74"/>
      <c r="G429" s="81"/>
      <c r="H429" s="74"/>
      <c r="I429" s="81"/>
      <c r="J429" s="74"/>
      <c r="K429" s="81"/>
      <c r="L429" s="74"/>
      <c r="M429" s="81"/>
      <c r="N429" s="74"/>
      <c r="O429" s="81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4.4" x14ac:dyDescent="0.3">
      <c r="A430" s="74"/>
      <c r="B430" s="74"/>
      <c r="C430" s="74"/>
      <c r="D430" s="74"/>
      <c r="E430" s="80"/>
      <c r="F430" s="74"/>
      <c r="G430" s="81"/>
      <c r="H430" s="74"/>
      <c r="I430" s="81"/>
      <c r="J430" s="74"/>
      <c r="K430" s="81"/>
      <c r="L430" s="74"/>
      <c r="M430" s="81"/>
      <c r="N430" s="74"/>
      <c r="O430" s="81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4.4" x14ac:dyDescent="0.3">
      <c r="A431" s="74"/>
      <c r="B431" s="74"/>
      <c r="C431" s="74"/>
      <c r="D431" s="74"/>
      <c r="E431" s="80"/>
      <c r="F431" s="74"/>
      <c r="G431" s="81"/>
      <c r="H431" s="74"/>
      <c r="I431" s="81"/>
      <c r="J431" s="74"/>
      <c r="K431" s="81"/>
      <c r="L431" s="74"/>
      <c r="M431" s="81"/>
      <c r="N431" s="74"/>
      <c r="O431" s="81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4.4" x14ac:dyDescent="0.3">
      <c r="A432" s="74"/>
      <c r="B432" s="74"/>
      <c r="C432" s="74"/>
      <c r="D432" s="74"/>
      <c r="E432" s="80"/>
      <c r="F432" s="74"/>
      <c r="G432" s="81"/>
      <c r="H432" s="74"/>
      <c r="I432" s="81"/>
      <c r="J432" s="74"/>
      <c r="K432" s="81"/>
      <c r="L432" s="74"/>
      <c r="M432" s="81"/>
      <c r="N432" s="74"/>
      <c r="O432" s="81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4.4" x14ac:dyDescent="0.3">
      <c r="A433" s="74"/>
      <c r="B433" s="74"/>
      <c r="C433" s="74"/>
      <c r="D433" s="74"/>
      <c r="E433" s="80"/>
      <c r="F433" s="74"/>
      <c r="G433" s="81"/>
      <c r="H433" s="74"/>
      <c r="I433" s="81"/>
      <c r="J433" s="74"/>
      <c r="K433" s="81"/>
      <c r="L433" s="74"/>
      <c r="M433" s="81"/>
      <c r="N433" s="74"/>
      <c r="O433" s="81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4.4" x14ac:dyDescent="0.3">
      <c r="A434" s="74"/>
      <c r="B434" s="74"/>
      <c r="C434" s="74"/>
      <c r="D434" s="74"/>
      <c r="E434" s="80"/>
      <c r="F434" s="74"/>
      <c r="G434" s="81"/>
      <c r="H434" s="74"/>
      <c r="I434" s="81"/>
      <c r="J434" s="74"/>
      <c r="K434" s="81"/>
      <c r="L434" s="74"/>
      <c r="M434" s="81"/>
      <c r="N434" s="74"/>
      <c r="O434" s="81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4.4" x14ac:dyDescent="0.3">
      <c r="A435" s="74"/>
      <c r="B435" s="74"/>
      <c r="C435" s="74"/>
      <c r="D435" s="74"/>
      <c r="E435" s="80"/>
      <c r="F435" s="74"/>
      <c r="G435" s="81"/>
      <c r="H435" s="74"/>
      <c r="I435" s="81"/>
      <c r="J435" s="74"/>
      <c r="K435" s="81"/>
      <c r="L435" s="74"/>
      <c r="M435" s="81"/>
      <c r="N435" s="74"/>
      <c r="O435" s="81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4.4" x14ac:dyDescent="0.3">
      <c r="A436" s="74"/>
      <c r="B436" s="74"/>
      <c r="C436" s="74"/>
      <c r="D436" s="74"/>
      <c r="E436" s="80"/>
      <c r="F436" s="74"/>
      <c r="G436" s="81"/>
      <c r="H436" s="74"/>
      <c r="I436" s="81"/>
      <c r="J436" s="74"/>
      <c r="K436" s="81"/>
      <c r="L436" s="74"/>
      <c r="M436" s="81"/>
      <c r="N436" s="74"/>
      <c r="O436" s="81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4.4" x14ac:dyDescent="0.3">
      <c r="A437" s="74"/>
      <c r="B437" s="74"/>
      <c r="C437" s="74"/>
      <c r="D437" s="74"/>
      <c r="E437" s="80"/>
      <c r="F437" s="74"/>
      <c r="G437" s="81"/>
      <c r="H437" s="74"/>
      <c r="I437" s="81"/>
      <c r="J437" s="74"/>
      <c r="K437" s="81"/>
      <c r="L437" s="74"/>
      <c r="M437" s="81"/>
      <c r="N437" s="74"/>
      <c r="O437" s="81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4.4" x14ac:dyDescent="0.3">
      <c r="A438" s="74"/>
      <c r="B438" s="74"/>
      <c r="C438" s="74"/>
      <c r="D438" s="74"/>
      <c r="E438" s="80"/>
      <c r="F438" s="74"/>
      <c r="G438" s="81"/>
      <c r="H438" s="74"/>
      <c r="I438" s="81"/>
      <c r="J438" s="74"/>
      <c r="K438" s="81"/>
      <c r="L438" s="74"/>
      <c r="M438" s="81"/>
      <c r="N438" s="74"/>
      <c r="O438" s="81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4.4" x14ac:dyDescent="0.3">
      <c r="A439" s="74"/>
      <c r="B439" s="74"/>
      <c r="C439" s="74"/>
      <c r="D439" s="74"/>
      <c r="E439" s="80"/>
      <c r="F439" s="74"/>
      <c r="G439" s="81"/>
      <c r="H439" s="74"/>
      <c r="I439" s="81"/>
      <c r="J439" s="74"/>
      <c r="K439" s="81"/>
      <c r="L439" s="74"/>
      <c r="M439" s="81"/>
      <c r="N439" s="74"/>
      <c r="O439" s="81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4.4" x14ac:dyDescent="0.3">
      <c r="A440" s="74"/>
      <c r="B440" s="74"/>
      <c r="C440" s="74"/>
      <c r="D440" s="74"/>
      <c r="E440" s="80"/>
      <c r="F440" s="74"/>
      <c r="G440" s="81"/>
      <c r="H440" s="74"/>
      <c r="I440" s="81"/>
      <c r="J440" s="74"/>
      <c r="K440" s="81"/>
      <c r="L440" s="74"/>
      <c r="M440" s="81"/>
      <c r="N440" s="74"/>
      <c r="O440" s="81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4.4" x14ac:dyDescent="0.3">
      <c r="A441" s="74"/>
      <c r="B441" s="74"/>
      <c r="C441" s="74"/>
      <c r="D441" s="74"/>
      <c r="E441" s="80"/>
      <c r="F441" s="74"/>
      <c r="G441" s="81"/>
      <c r="H441" s="74"/>
      <c r="I441" s="81"/>
      <c r="J441" s="74"/>
      <c r="K441" s="81"/>
      <c r="L441" s="74"/>
      <c r="M441" s="81"/>
      <c r="N441" s="74"/>
      <c r="O441" s="81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4.4" x14ac:dyDescent="0.3">
      <c r="A442" s="74"/>
      <c r="B442" s="74"/>
      <c r="C442" s="74"/>
      <c r="D442" s="74"/>
      <c r="E442" s="80"/>
      <c r="F442" s="74"/>
      <c r="G442" s="81"/>
      <c r="H442" s="74"/>
      <c r="I442" s="81"/>
      <c r="J442" s="74"/>
      <c r="K442" s="81"/>
      <c r="L442" s="74"/>
      <c r="M442" s="81"/>
      <c r="N442" s="74"/>
      <c r="O442" s="81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4.4" x14ac:dyDescent="0.3">
      <c r="A443" s="74"/>
      <c r="B443" s="74"/>
      <c r="C443" s="74"/>
      <c r="D443" s="74"/>
      <c r="E443" s="80"/>
      <c r="F443" s="74"/>
      <c r="G443" s="81"/>
      <c r="H443" s="74"/>
      <c r="I443" s="81"/>
      <c r="J443" s="74"/>
      <c r="K443" s="81"/>
      <c r="L443" s="74"/>
      <c r="M443" s="81"/>
      <c r="N443" s="74"/>
      <c r="O443" s="81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4.4" x14ac:dyDescent="0.3">
      <c r="A444" s="74"/>
      <c r="B444" s="74"/>
      <c r="C444" s="74"/>
      <c r="D444" s="74"/>
      <c r="E444" s="80"/>
      <c r="F444" s="74"/>
      <c r="G444" s="81"/>
      <c r="H444" s="74"/>
      <c r="I444" s="81"/>
      <c r="J444" s="74"/>
      <c r="K444" s="81"/>
      <c r="L444" s="74"/>
      <c r="M444" s="81"/>
      <c r="N444" s="74"/>
      <c r="O444" s="81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4.4" x14ac:dyDescent="0.3">
      <c r="A445" s="74"/>
      <c r="B445" s="74"/>
      <c r="C445" s="74"/>
      <c r="D445" s="74"/>
      <c r="E445" s="80"/>
      <c r="F445" s="74"/>
      <c r="G445" s="81"/>
      <c r="H445" s="74"/>
      <c r="I445" s="81"/>
      <c r="J445" s="74"/>
      <c r="K445" s="81"/>
      <c r="L445" s="74"/>
      <c r="M445" s="81"/>
      <c r="N445" s="74"/>
      <c r="O445" s="81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4.4" x14ac:dyDescent="0.3">
      <c r="A446" s="74"/>
      <c r="B446" s="74"/>
      <c r="C446" s="74"/>
      <c r="D446" s="74"/>
      <c r="E446" s="80"/>
      <c r="F446" s="74"/>
      <c r="G446" s="81"/>
      <c r="H446" s="74"/>
      <c r="I446" s="81"/>
      <c r="J446" s="74"/>
      <c r="K446" s="81"/>
      <c r="L446" s="74"/>
      <c r="M446" s="81"/>
      <c r="N446" s="74"/>
      <c r="O446" s="81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4.4" x14ac:dyDescent="0.3">
      <c r="A447" s="74"/>
      <c r="B447" s="74"/>
      <c r="C447" s="74"/>
      <c r="D447" s="74"/>
      <c r="E447" s="80"/>
      <c r="F447" s="74"/>
      <c r="G447" s="81"/>
      <c r="H447" s="74"/>
      <c r="I447" s="81"/>
      <c r="J447" s="74"/>
      <c r="K447" s="81"/>
      <c r="L447" s="74"/>
      <c r="M447" s="81"/>
      <c r="N447" s="74"/>
      <c r="O447" s="81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4.4" x14ac:dyDescent="0.3">
      <c r="A448" s="74"/>
      <c r="B448" s="74"/>
      <c r="C448" s="74"/>
      <c r="D448" s="74"/>
      <c r="E448" s="80"/>
      <c r="F448" s="74"/>
      <c r="G448" s="81"/>
      <c r="H448" s="74"/>
      <c r="I448" s="81"/>
      <c r="J448" s="74"/>
      <c r="K448" s="81"/>
      <c r="L448" s="74"/>
      <c r="M448" s="81"/>
      <c r="N448" s="74"/>
      <c r="O448" s="81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4.4" x14ac:dyDescent="0.3">
      <c r="A449" s="74"/>
      <c r="B449" s="74"/>
      <c r="C449" s="74"/>
      <c r="D449" s="74"/>
      <c r="E449" s="80"/>
      <c r="F449" s="74"/>
      <c r="G449" s="81"/>
      <c r="H449" s="74"/>
      <c r="I449" s="81"/>
      <c r="J449" s="74"/>
      <c r="K449" s="81"/>
      <c r="L449" s="74"/>
      <c r="M449" s="81"/>
      <c r="N449" s="74"/>
      <c r="O449" s="81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4.4" x14ac:dyDescent="0.3">
      <c r="A450" s="74"/>
      <c r="B450" s="74"/>
      <c r="C450" s="74"/>
      <c r="D450" s="74"/>
      <c r="E450" s="80"/>
      <c r="F450" s="74"/>
      <c r="G450" s="81"/>
      <c r="H450" s="74"/>
      <c r="I450" s="81"/>
      <c r="J450" s="74"/>
      <c r="K450" s="81"/>
      <c r="L450" s="74"/>
      <c r="M450" s="81"/>
      <c r="N450" s="74"/>
      <c r="O450" s="81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4.4" x14ac:dyDescent="0.3">
      <c r="A451" s="74"/>
      <c r="B451" s="74"/>
      <c r="C451" s="74"/>
      <c r="D451" s="74"/>
      <c r="E451" s="80"/>
      <c r="F451" s="74"/>
      <c r="G451" s="81"/>
      <c r="H451" s="74"/>
      <c r="I451" s="81"/>
      <c r="J451" s="74"/>
      <c r="K451" s="81"/>
      <c r="L451" s="74"/>
      <c r="M451" s="81"/>
      <c r="N451" s="74"/>
      <c r="O451" s="81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4.4" x14ac:dyDescent="0.3">
      <c r="A452" s="74"/>
      <c r="B452" s="74"/>
      <c r="C452" s="74"/>
      <c r="D452" s="74"/>
      <c r="E452" s="80"/>
      <c r="F452" s="74"/>
      <c r="G452" s="81"/>
      <c r="H452" s="74"/>
      <c r="I452" s="81"/>
      <c r="J452" s="74"/>
      <c r="K452" s="81"/>
      <c r="L452" s="74"/>
      <c r="M452" s="81"/>
      <c r="N452" s="74"/>
      <c r="O452" s="81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4.4" x14ac:dyDescent="0.3">
      <c r="A453" s="74"/>
      <c r="B453" s="74"/>
      <c r="C453" s="74"/>
      <c r="D453" s="74"/>
      <c r="E453" s="80"/>
      <c r="F453" s="74"/>
      <c r="G453" s="81"/>
      <c r="H453" s="74"/>
      <c r="I453" s="81"/>
      <c r="J453" s="74"/>
      <c r="K453" s="81"/>
      <c r="L453" s="74"/>
      <c r="M453" s="81"/>
      <c r="N453" s="74"/>
      <c r="O453" s="81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4.4" x14ac:dyDescent="0.3">
      <c r="A454" s="74"/>
      <c r="B454" s="74"/>
      <c r="C454" s="74"/>
      <c r="D454" s="74"/>
      <c r="E454" s="80"/>
      <c r="F454" s="74"/>
      <c r="G454" s="81"/>
      <c r="H454" s="74"/>
      <c r="I454" s="81"/>
      <c r="J454" s="74"/>
      <c r="K454" s="81"/>
      <c r="L454" s="74"/>
      <c r="M454" s="81"/>
      <c r="N454" s="74"/>
      <c r="O454" s="81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4.4" x14ac:dyDescent="0.3">
      <c r="A455" s="74"/>
      <c r="B455" s="74"/>
      <c r="C455" s="74"/>
      <c r="D455" s="74"/>
      <c r="E455" s="80"/>
      <c r="F455" s="74"/>
      <c r="G455" s="81"/>
      <c r="H455" s="74"/>
      <c r="I455" s="81"/>
      <c r="J455" s="74"/>
      <c r="K455" s="81"/>
      <c r="L455" s="74"/>
      <c r="M455" s="81"/>
      <c r="N455" s="74"/>
      <c r="O455" s="81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4.4" x14ac:dyDescent="0.3">
      <c r="A456" s="74"/>
      <c r="B456" s="74"/>
      <c r="C456" s="74"/>
      <c r="D456" s="74"/>
      <c r="E456" s="80"/>
      <c r="F456" s="74"/>
      <c r="G456" s="81"/>
      <c r="H456" s="74"/>
      <c r="I456" s="81"/>
      <c r="J456" s="74"/>
      <c r="K456" s="81"/>
      <c r="L456" s="74"/>
      <c r="M456" s="81"/>
      <c r="N456" s="74"/>
      <c r="O456" s="81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4.4" x14ac:dyDescent="0.3">
      <c r="A457" s="74"/>
      <c r="B457" s="74"/>
      <c r="C457" s="74"/>
      <c r="D457" s="74"/>
      <c r="E457" s="80"/>
      <c r="F457" s="74"/>
      <c r="G457" s="81"/>
      <c r="H457" s="74"/>
      <c r="I457" s="81"/>
      <c r="J457" s="74"/>
      <c r="K457" s="81"/>
      <c r="L457" s="74"/>
      <c r="M457" s="81"/>
      <c r="N457" s="74"/>
      <c r="O457" s="81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4.4" x14ac:dyDescent="0.3">
      <c r="A458" s="74"/>
      <c r="B458" s="74"/>
      <c r="C458" s="74"/>
      <c r="D458" s="74"/>
      <c r="E458" s="80"/>
      <c r="F458" s="74"/>
      <c r="G458" s="81"/>
      <c r="H458" s="74"/>
      <c r="I458" s="81"/>
      <c r="J458" s="74"/>
      <c r="K458" s="81"/>
      <c r="L458" s="74"/>
      <c r="M458" s="81"/>
      <c r="N458" s="74"/>
      <c r="O458" s="81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4.4" x14ac:dyDescent="0.3">
      <c r="A459" s="74"/>
      <c r="B459" s="74"/>
      <c r="C459" s="74"/>
      <c r="D459" s="74"/>
      <c r="E459" s="80"/>
      <c r="F459" s="74"/>
      <c r="G459" s="81"/>
      <c r="H459" s="74"/>
      <c r="I459" s="81"/>
      <c r="J459" s="74"/>
      <c r="K459" s="81"/>
      <c r="L459" s="74"/>
      <c r="M459" s="81"/>
      <c r="N459" s="74"/>
      <c r="O459" s="81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4.4" x14ac:dyDescent="0.3">
      <c r="A460" s="74"/>
      <c r="B460" s="74"/>
      <c r="C460" s="74"/>
      <c r="D460" s="74"/>
      <c r="E460" s="80"/>
      <c r="F460" s="74"/>
      <c r="G460" s="81"/>
      <c r="H460" s="74"/>
      <c r="I460" s="81"/>
      <c r="J460" s="74"/>
      <c r="K460" s="81"/>
      <c r="L460" s="74"/>
      <c r="M460" s="81"/>
      <c r="N460" s="74"/>
      <c r="O460" s="81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4.4" x14ac:dyDescent="0.3">
      <c r="A461" s="74"/>
      <c r="B461" s="74"/>
      <c r="C461" s="74"/>
      <c r="D461" s="74"/>
      <c r="E461" s="80"/>
      <c r="F461" s="74"/>
      <c r="G461" s="81"/>
      <c r="H461" s="74"/>
      <c r="I461" s="81"/>
      <c r="J461" s="74"/>
      <c r="K461" s="81"/>
      <c r="L461" s="74"/>
      <c r="M461" s="81"/>
      <c r="N461" s="74"/>
      <c r="O461" s="81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4.4" x14ac:dyDescent="0.3">
      <c r="A462" s="74"/>
      <c r="B462" s="74"/>
      <c r="C462" s="74"/>
      <c r="D462" s="74"/>
      <c r="E462" s="80"/>
      <c r="F462" s="74"/>
      <c r="G462" s="81"/>
      <c r="H462" s="74"/>
      <c r="I462" s="81"/>
      <c r="J462" s="74"/>
      <c r="K462" s="81"/>
      <c r="L462" s="74"/>
      <c r="M462" s="81"/>
      <c r="N462" s="74"/>
      <c r="O462" s="81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4.4" x14ac:dyDescent="0.3">
      <c r="A463" s="74"/>
      <c r="B463" s="74"/>
      <c r="C463" s="74"/>
      <c r="D463" s="74"/>
      <c r="E463" s="80"/>
      <c r="F463" s="74"/>
      <c r="G463" s="81"/>
      <c r="H463" s="74"/>
      <c r="I463" s="81"/>
      <c r="J463" s="74"/>
      <c r="K463" s="81"/>
      <c r="L463" s="74"/>
      <c r="M463" s="81"/>
      <c r="N463" s="74"/>
      <c r="O463" s="81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4.4" x14ac:dyDescent="0.3">
      <c r="A464" s="74"/>
      <c r="B464" s="74"/>
      <c r="C464" s="74"/>
      <c r="D464" s="74"/>
      <c r="E464" s="80"/>
      <c r="F464" s="74"/>
      <c r="G464" s="81"/>
      <c r="H464" s="74"/>
      <c r="I464" s="81"/>
      <c r="J464" s="74"/>
      <c r="K464" s="81"/>
      <c r="L464" s="74"/>
      <c r="M464" s="81"/>
      <c r="N464" s="74"/>
      <c r="O464" s="81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4.4" x14ac:dyDescent="0.3">
      <c r="A465" s="74"/>
      <c r="B465" s="74"/>
      <c r="C465" s="74"/>
      <c r="D465" s="74"/>
      <c r="E465" s="80"/>
      <c r="F465" s="74"/>
      <c r="G465" s="81"/>
      <c r="H465" s="74"/>
      <c r="I465" s="81"/>
      <c r="J465" s="74"/>
      <c r="K465" s="81"/>
      <c r="L465" s="74"/>
      <c r="M465" s="81"/>
      <c r="N465" s="74"/>
      <c r="O465" s="81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4.4" x14ac:dyDescent="0.3">
      <c r="A466" s="74"/>
      <c r="B466" s="74"/>
      <c r="C466" s="74"/>
      <c r="D466" s="74"/>
      <c r="E466" s="80"/>
      <c r="F466" s="74"/>
      <c r="G466" s="81"/>
      <c r="H466" s="74"/>
      <c r="I466" s="81"/>
      <c r="J466" s="74"/>
      <c r="K466" s="81"/>
      <c r="L466" s="74"/>
      <c r="M466" s="81"/>
      <c r="N466" s="74"/>
      <c r="O466" s="81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4.4" x14ac:dyDescent="0.3">
      <c r="A467" s="74"/>
      <c r="B467" s="74"/>
      <c r="C467" s="74"/>
      <c r="D467" s="74"/>
      <c r="E467" s="80"/>
      <c r="F467" s="74"/>
      <c r="G467" s="81"/>
      <c r="H467" s="74"/>
      <c r="I467" s="81"/>
      <c r="J467" s="74"/>
      <c r="K467" s="81"/>
      <c r="L467" s="74"/>
      <c r="M467" s="81"/>
      <c r="N467" s="74"/>
      <c r="O467" s="81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4.4" x14ac:dyDescent="0.3">
      <c r="A468" s="74"/>
      <c r="B468" s="74"/>
      <c r="C468" s="74"/>
      <c r="D468" s="74"/>
      <c r="E468" s="80"/>
      <c r="F468" s="74"/>
      <c r="G468" s="81"/>
      <c r="H468" s="74"/>
      <c r="I468" s="81"/>
      <c r="J468" s="74"/>
      <c r="K468" s="81"/>
      <c r="L468" s="74"/>
      <c r="M468" s="81"/>
      <c r="N468" s="74"/>
      <c r="O468" s="81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4.4" x14ac:dyDescent="0.3">
      <c r="A469" s="74"/>
      <c r="B469" s="74"/>
      <c r="C469" s="74"/>
      <c r="D469" s="74"/>
      <c r="E469" s="80"/>
      <c r="F469" s="74"/>
      <c r="G469" s="81"/>
      <c r="H469" s="74"/>
      <c r="I469" s="81"/>
      <c r="J469" s="74"/>
      <c r="K469" s="81"/>
      <c r="L469" s="74"/>
      <c r="M469" s="81"/>
      <c r="N469" s="74"/>
      <c r="O469" s="81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4.4" x14ac:dyDescent="0.3">
      <c r="A470" s="74"/>
      <c r="B470" s="74"/>
      <c r="C470" s="74"/>
      <c r="D470" s="74"/>
      <c r="E470" s="80"/>
      <c r="F470" s="74"/>
      <c r="G470" s="81"/>
      <c r="H470" s="74"/>
      <c r="I470" s="81"/>
      <c r="J470" s="74"/>
      <c r="K470" s="81"/>
      <c r="L470" s="74"/>
      <c r="M470" s="81"/>
      <c r="N470" s="74"/>
      <c r="O470" s="81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4.4" x14ac:dyDescent="0.3">
      <c r="A471" s="74"/>
      <c r="B471" s="74"/>
      <c r="C471" s="74"/>
      <c r="D471" s="74"/>
      <c r="E471" s="80"/>
      <c r="F471" s="74"/>
      <c r="G471" s="81"/>
      <c r="H471" s="74"/>
      <c r="I471" s="81"/>
      <c r="J471" s="74"/>
      <c r="K471" s="81"/>
      <c r="L471" s="74"/>
      <c r="M471" s="81"/>
      <c r="N471" s="74"/>
      <c r="O471" s="81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4.4" x14ac:dyDescent="0.3">
      <c r="A472" s="74"/>
      <c r="B472" s="74"/>
      <c r="C472" s="74"/>
      <c r="D472" s="74"/>
      <c r="E472" s="80"/>
      <c r="F472" s="74"/>
      <c r="G472" s="81"/>
      <c r="H472" s="74"/>
      <c r="I472" s="81"/>
      <c r="J472" s="74"/>
      <c r="K472" s="81"/>
      <c r="L472" s="74"/>
      <c r="M472" s="81"/>
      <c r="N472" s="74"/>
      <c r="O472" s="81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4.4" x14ac:dyDescent="0.3">
      <c r="A473" s="74"/>
      <c r="B473" s="74"/>
      <c r="C473" s="74"/>
      <c r="D473" s="74"/>
      <c r="E473" s="80"/>
      <c r="F473" s="74"/>
      <c r="G473" s="81"/>
      <c r="H473" s="74"/>
      <c r="I473" s="81"/>
      <c r="J473" s="74"/>
      <c r="K473" s="81"/>
      <c r="L473" s="74"/>
      <c r="M473" s="81"/>
      <c r="N473" s="74"/>
      <c r="O473" s="81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4.4" x14ac:dyDescent="0.3">
      <c r="A474" s="74"/>
      <c r="B474" s="74"/>
      <c r="C474" s="74"/>
      <c r="D474" s="74"/>
      <c r="E474" s="80"/>
      <c r="F474" s="74"/>
      <c r="G474" s="81"/>
      <c r="H474" s="74"/>
      <c r="I474" s="81"/>
      <c r="J474" s="74"/>
      <c r="K474" s="81"/>
      <c r="L474" s="74"/>
      <c r="M474" s="81"/>
      <c r="N474" s="74"/>
      <c r="O474" s="81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4.4" x14ac:dyDescent="0.3">
      <c r="A475" s="74"/>
      <c r="B475" s="74"/>
      <c r="C475" s="74"/>
      <c r="D475" s="74"/>
      <c r="E475" s="80"/>
      <c r="F475" s="74"/>
      <c r="G475" s="81"/>
      <c r="H475" s="74"/>
      <c r="I475" s="81"/>
      <c r="J475" s="74"/>
      <c r="K475" s="81"/>
      <c r="L475" s="74"/>
      <c r="M475" s="81"/>
      <c r="N475" s="74"/>
      <c r="O475" s="81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4.4" x14ac:dyDescent="0.3">
      <c r="A476" s="74"/>
      <c r="B476" s="74"/>
      <c r="C476" s="74"/>
      <c r="D476" s="74"/>
      <c r="E476" s="80"/>
      <c r="F476" s="74"/>
      <c r="G476" s="81"/>
      <c r="H476" s="74"/>
      <c r="I476" s="81"/>
      <c r="J476" s="74"/>
      <c r="K476" s="81"/>
      <c r="L476" s="74"/>
      <c r="M476" s="81"/>
      <c r="N476" s="74"/>
      <c r="O476" s="81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4.4" x14ac:dyDescent="0.3">
      <c r="A477" s="74"/>
      <c r="B477" s="74"/>
      <c r="C477" s="74"/>
      <c r="D477" s="74"/>
      <c r="E477" s="80"/>
      <c r="F477" s="74"/>
      <c r="G477" s="81"/>
      <c r="H477" s="74"/>
      <c r="I477" s="81"/>
      <c r="J477" s="74"/>
      <c r="K477" s="81"/>
      <c r="L477" s="74"/>
      <c r="M477" s="81"/>
      <c r="N477" s="74"/>
      <c r="O477" s="81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4.4" x14ac:dyDescent="0.3">
      <c r="A478" s="74"/>
      <c r="B478" s="74"/>
      <c r="C478" s="74"/>
      <c r="D478" s="74"/>
      <c r="E478" s="80"/>
      <c r="F478" s="74"/>
      <c r="G478" s="81"/>
      <c r="H478" s="74"/>
      <c r="I478" s="81"/>
      <c r="J478" s="74"/>
      <c r="K478" s="81"/>
      <c r="L478" s="74"/>
      <c r="M478" s="81"/>
      <c r="N478" s="74"/>
      <c r="O478" s="81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4.4" x14ac:dyDescent="0.3">
      <c r="A479" s="74"/>
      <c r="B479" s="74"/>
      <c r="C479" s="74"/>
      <c r="D479" s="74"/>
      <c r="E479" s="80"/>
      <c r="F479" s="74"/>
      <c r="G479" s="81"/>
      <c r="H479" s="74"/>
      <c r="I479" s="81"/>
      <c r="J479" s="74"/>
      <c r="K479" s="81"/>
      <c r="L479" s="74"/>
      <c r="M479" s="81"/>
      <c r="N479" s="74"/>
      <c r="O479" s="81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4.4" x14ac:dyDescent="0.3">
      <c r="A480" s="74"/>
      <c r="B480" s="74"/>
      <c r="C480" s="74"/>
      <c r="D480" s="74"/>
      <c r="E480" s="80"/>
      <c r="F480" s="74"/>
      <c r="G480" s="81"/>
      <c r="H480" s="74"/>
      <c r="I480" s="81"/>
      <c r="J480" s="74"/>
      <c r="K480" s="81"/>
      <c r="L480" s="74"/>
      <c r="M480" s="81"/>
      <c r="N480" s="74"/>
      <c r="O480" s="81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4.4" x14ac:dyDescent="0.3">
      <c r="A481" s="74"/>
      <c r="B481" s="74"/>
      <c r="C481" s="74"/>
      <c r="D481" s="74"/>
      <c r="E481" s="80"/>
      <c r="F481" s="74"/>
      <c r="G481" s="81"/>
      <c r="H481" s="74"/>
      <c r="I481" s="81"/>
      <c r="J481" s="74"/>
      <c r="K481" s="81"/>
      <c r="L481" s="74"/>
      <c r="M481" s="81"/>
      <c r="N481" s="74"/>
      <c r="O481" s="81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4.4" x14ac:dyDescent="0.3">
      <c r="A482" s="74"/>
      <c r="B482" s="74"/>
      <c r="C482" s="74"/>
      <c r="D482" s="74"/>
      <c r="E482" s="80"/>
      <c r="F482" s="74"/>
      <c r="G482" s="81"/>
      <c r="H482" s="74"/>
      <c r="I482" s="81"/>
      <c r="J482" s="74"/>
      <c r="K482" s="81"/>
      <c r="L482" s="74"/>
      <c r="M482" s="81"/>
      <c r="N482" s="74"/>
      <c r="O482" s="81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4.4" x14ac:dyDescent="0.3">
      <c r="A483" s="74"/>
      <c r="B483" s="74"/>
      <c r="C483" s="74"/>
      <c r="D483" s="74"/>
      <c r="E483" s="80"/>
      <c r="F483" s="74"/>
      <c r="G483" s="81"/>
      <c r="H483" s="74"/>
      <c r="I483" s="81"/>
      <c r="J483" s="74"/>
      <c r="K483" s="81"/>
      <c r="L483" s="74"/>
      <c r="M483" s="81"/>
      <c r="N483" s="74"/>
      <c r="O483" s="81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4.4" x14ac:dyDescent="0.3">
      <c r="A484" s="74"/>
      <c r="B484" s="74"/>
      <c r="C484" s="74"/>
      <c r="D484" s="74"/>
      <c r="E484" s="80"/>
      <c r="F484" s="74"/>
      <c r="G484" s="81"/>
      <c r="H484" s="74"/>
      <c r="I484" s="81"/>
      <c r="J484" s="74"/>
      <c r="K484" s="81"/>
      <c r="L484" s="74"/>
      <c r="M484" s="81"/>
      <c r="N484" s="74"/>
      <c r="O484" s="81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4.4" x14ac:dyDescent="0.3">
      <c r="A485" s="74"/>
      <c r="B485" s="74"/>
      <c r="C485" s="74"/>
      <c r="D485" s="74"/>
      <c r="E485" s="80"/>
      <c r="F485" s="74"/>
      <c r="G485" s="81"/>
      <c r="H485" s="74"/>
      <c r="I485" s="81"/>
      <c r="J485" s="74"/>
      <c r="K485" s="81"/>
      <c r="L485" s="74"/>
      <c r="M485" s="81"/>
      <c r="N485" s="74"/>
      <c r="O485" s="81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4.4" x14ac:dyDescent="0.3">
      <c r="A486" s="74"/>
      <c r="B486" s="74"/>
      <c r="C486" s="74"/>
      <c r="D486" s="74"/>
      <c r="E486" s="80"/>
      <c r="F486" s="74"/>
      <c r="G486" s="81"/>
      <c r="H486" s="74"/>
      <c r="I486" s="81"/>
      <c r="J486" s="74"/>
      <c r="K486" s="81"/>
      <c r="L486" s="74"/>
      <c r="M486" s="81"/>
      <c r="N486" s="74"/>
      <c r="O486" s="81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4.4" x14ac:dyDescent="0.3">
      <c r="A487" s="74"/>
      <c r="B487" s="74"/>
      <c r="C487" s="74"/>
      <c r="D487" s="74"/>
      <c r="E487" s="80"/>
      <c r="F487" s="74"/>
      <c r="G487" s="81"/>
      <c r="H487" s="74"/>
      <c r="I487" s="81"/>
      <c r="J487" s="74"/>
      <c r="K487" s="81"/>
      <c r="L487" s="74"/>
      <c r="M487" s="81"/>
      <c r="N487" s="74"/>
      <c r="O487" s="81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4.4" x14ac:dyDescent="0.3">
      <c r="A488" s="74"/>
      <c r="B488" s="74"/>
      <c r="C488" s="74"/>
      <c r="D488" s="74"/>
      <c r="E488" s="80"/>
      <c r="F488" s="74"/>
      <c r="G488" s="81"/>
      <c r="H488" s="74"/>
      <c r="I488" s="81"/>
      <c r="J488" s="74"/>
      <c r="K488" s="81"/>
      <c r="L488" s="74"/>
      <c r="M488" s="81"/>
      <c r="N488" s="74"/>
      <c r="O488" s="81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4.4" x14ac:dyDescent="0.3">
      <c r="A489" s="74"/>
      <c r="B489" s="74"/>
      <c r="C489" s="74"/>
      <c r="D489" s="74"/>
      <c r="E489" s="80"/>
      <c r="F489" s="74"/>
      <c r="G489" s="81"/>
      <c r="H489" s="74"/>
      <c r="I489" s="81"/>
      <c r="J489" s="74"/>
      <c r="K489" s="81"/>
      <c r="L489" s="74"/>
      <c r="M489" s="81"/>
      <c r="N489" s="74"/>
      <c r="O489" s="81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4.4" x14ac:dyDescent="0.3">
      <c r="A490" s="74"/>
      <c r="B490" s="74"/>
      <c r="C490" s="74"/>
      <c r="D490" s="74"/>
      <c r="E490" s="80"/>
      <c r="F490" s="74"/>
      <c r="G490" s="81"/>
      <c r="H490" s="74"/>
      <c r="I490" s="81"/>
      <c r="J490" s="74"/>
      <c r="K490" s="81"/>
      <c r="L490" s="74"/>
      <c r="M490" s="81"/>
      <c r="N490" s="74"/>
      <c r="O490" s="81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4.4" x14ac:dyDescent="0.3">
      <c r="A491" s="74"/>
      <c r="B491" s="74"/>
      <c r="C491" s="74"/>
      <c r="D491" s="74"/>
      <c r="E491" s="80"/>
      <c r="F491" s="74"/>
      <c r="G491" s="81"/>
      <c r="H491" s="74"/>
      <c r="I491" s="81"/>
      <c r="J491" s="74"/>
      <c r="K491" s="81"/>
      <c r="L491" s="74"/>
      <c r="M491" s="81"/>
      <c r="N491" s="74"/>
      <c r="O491" s="81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4.4" x14ac:dyDescent="0.3">
      <c r="A492" s="74"/>
      <c r="B492" s="74"/>
      <c r="C492" s="74"/>
      <c r="D492" s="74"/>
      <c r="E492" s="80"/>
      <c r="F492" s="74"/>
      <c r="G492" s="81"/>
      <c r="H492" s="74"/>
      <c r="I492" s="81"/>
      <c r="J492" s="74"/>
      <c r="K492" s="81"/>
      <c r="L492" s="74"/>
      <c r="M492" s="81"/>
      <c r="N492" s="74"/>
      <c r="O492" s="81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4.4" x14ac:dyDescent="0.3">
      <c r="A493" s="74"/>
      <c r="B493" s="74"/>
      <c r="C493" s="74"/>
      <c r="D493" s="74"/>
      <c r="E493" s="80"/>
      <c r="F493" s="74"/>
      <c r="G493" s="81"/>
      <c r="H493" s="74"/>
      <c r="I493" s="81"/>
      <c r="J493" s="74"/>
      <c r="K493" s="81"/>
      <c r="L493" s="74"/>
      <c r="M493" s="81"/>
      <c r="N493" s="74"/>
      <c r="O493" s="81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4.4" x14ac:dyDescent="0.3">
      <c r="A494" s="74"/>
      <c r="B494" s="74"/>
      <c r="C494" s="74"/>
      <c r="D494" s="74"/>
      <c r="E494" s="80"/>
      <c r="F494" s="74"/>
      <c r="G494" s="81"/>
      <c r="H494" s="74"/>
      <c r="I494" s="81"/>
      <c r="J494" s="74"/>
      <c r="K494" s="81"/>
      <c r="L494" s="74"/>
      <c r="M494" s="81"/>
      <c r="N494" s="74"/>
      <c r="O494" s="81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4.4" x14ac:dyDescent="0.3">
      <c r="A495" s="74"/>
      <c r="B495" s="74"/>
      <c r="C495" s="74"/>
      <c r="D495" s="74"/>
      <c r="E495" s="80"/>
      <c r="F495" s="74"/>
      <c r="G495" s="81"/>
      <c r="H495" s="74"/>
      <c r="I495" s="81"/>
      <c r="J495" s="74"/>
      <c r="K495" s="81"/>
      <c r="L495" s="74"/>
      <c r="M495" s="81"/>
      <c r="N495" s="74"/>
      <c r="O495" s="81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4.4" x14ac:dyDescent="0.3">
      <c r="A496" s="74"/>
      <c r="B496" s="74"/>
      <c r="C496" s="74"/>
      <c r="D496" s="74"/>
      <c r="E496" s="80"/>
      <c r="F496" s="74"/>
      <c r="G496" s="81"/>
      <c r="H496" s="74"/>
      <c r="I496" s="81"/>
      <c r="J496" s="74"/>
      <c r="K496" s="81"/>
      <c r="L496" s="74"/>
      <c r="M496" s="81"/>
      <c r="N496" s="74"/>
      <c r="O496" s="81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4.4" x14ac:dyDescent="0.3">
      <c r="A497" s="74"/>
      <c r="B497" s="74"/>
      <c r="C497" s="74"/>
      <c r="D497" s="74"/>
      <c r="E497" s="80"/>
      <c r="F497" s="74"/>
      <c r="G497" s="81"/>
      <c r="H497" s="74"/>
      <c r="I497" s="81"/>
      <c r="J497" s="74"/>
      <c r="K497" s="81"/>
      <c r="L497" s="74"/>
      <c r="M497" s="81"/>
      <c r="N497" s="74"/>
      <c r="O497" s="81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4.4" x14ac:dyDescent="0.3">
      <c r="A498" s="74"/>
      <c r="B498" s="74"/>
      <c r="C498" s="74"/>
      <c r="D498" s="74"/>
      <c r="E498" s="80"/>
      <c r="F498" s="74"/>
      <c r="G498" s="81"/>
      <c r="H498" s="74"/>
      <c r="I498" s="81"/>
      <c r="J498" s="74"/>
      <c r="K498" s="81"/>
      <c r="L498" s="74"/>
      <c r="M498" s="81"/>
      <c r="N498" s="74"/>
      <c r="O498" s="81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4.4" x14ac:dyDescent="0.3">
      <c r="A499" s="74"/>
      <c r="B499" s="74"/>
      <c r="C499" s="74"/>
      <c r="D499" s="74"/>
      <c r="E499" s="80"/>
      <c r="F499" s="74"/>
      <c r="G499" s="81"/>
      <c r="H499" s="74"/>
      <c r="I499" s="81"/>
      <c r="J499" s="74"/>
      <c r="K499" s="81"/>
      <c r="L499" s="74"/>
      <c r="M499" s="81"/>
      <c r="N499" s="74"/>
      <c r="O499" s="81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4.4" x14ac:dyDescent="0.3">
      <c r="A500" s="74"/>
      <c r="B500" s="74"/>
      <c r="C500" s="74"/>
      <c r="D500" s="74"/>
      <c r="E500" s="80"/>
      <c r="F500" s="74"/>
      <c r="G500" s="81"/>
      <c r="H500" s="74"/>
      <c r="I500" s="81"/>
      <c r="J500" s="74"/>
      <c r="K500" s="81"/>
      <c r="L500" s="74"/>
      <c r="M500" s="81"/>
      <c r="N500" s="74"/>
      <c r="O500" s="81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4.4" x14ac:dyDescent="0.3">
      <c r="A501" s="74"/>
      <c r="B501" s="74"/>
      <c r="C501" s="74"/>
      <c r="D501" s="74"/>
      <c r="E501" s="80"/>
      <c r="F501" s="74"/>
      <c r="G501" s="81"/>
      <c r="H501" s="74"/>
      <c r="I501" s="81"/>
      <c r="J501" s="74"/>
      <c r="K501" s="81"/>
      <c r="L501" s="74"/>
      <c r="M501" s="81"/>
      <c r="N501" s="74"/>
      <c r="O501" s="81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4.4" x14ac:dyDescent="0.3">
      <c r="A502" s="74"/>
      <c r="B502" s="74"/>
      <c r="C502" s="74"/>
      <c r="D502" s="74"/>
      <c r="E502" s="80"/>
      <c r="F502" s="74"/>
      <c r="G502" s="81"/>
      <c r="H502" s="74"/>
      <c r="I502" s="81"/>
      <c r="J502" s="74"/>
      <c r="K502" s="81"/>
      <c r="L502" s="74"/>
      <c r="M502" s="81"/>
      <c r="N502" s="74"/>
      <c r="O502" s="81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4.4" x14ac:dyDescent="0.3">
      <c r="A503" s="74"/>
      <c r="B503" s="74"/>
      <c r="C503" s="74"/>
      <c r="D503" s="74"/>
      <c r="E503" s="80"/>
      <c r="F503" s="74"/>
      <c r="G503" s="81"/>
      <c r="H503" s="74"/>
      <c r="I503" s="81"/>
      <c r="J503" s="74"/>
      <c r="K503" s="81"/>
      <c r="L503" s="74"/>
      <c r="M503" s="81"/>
      <c r="N503" s="74"/>
      <c r="O503" s="81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4.4" x14ac:dyDescent="0.3">
      <c r="A504" s="74"/>
      <c r="B504" s="74"/>
      <c r="C504" s="74"/>
      <c r="D504" s="74"/>
      <c r="E504" s="80"/>
      <c r="F504" s="74"/>
      <c r="G504" s="81"/>
      <c r="H504" s="74"/>
      <c r="I504" s="81"/>
      <c r="J504" s="74"/>
      <c r="K504" s="81"/>
      <c r="L504" s="74"/>
      <c r="M504" s="81"/>
      <c r="N504" s="74"/>
      <c r="O504" s="81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4.4" x14ac:dyDescent="0.3">
      <c r="A505" s="74"/>
      <c r="B505" s="74"/>
      <c r="C505" s="74"/>
      <c r="D505" s="74"/>
      <c r="E505" s="80"/>
      <c r="F505" s="74"/>
      <c r="G505" s="81"/>
      <c r="H505" s="74"/>
      <c r="I505" s="81"/>
      <c r="J505" s="74"/>
      <c r="K505" s="81"/>
      <c r="L505" s="74"/>
      <c r="M505" s="81"/>
      <c r="N505" s="74"/>
      <c r="O505" s="81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4.4" x14ac:dyDescent="0.3">
      <c r="A506" s="74"/>
      <c r="B506" s="74"/>
      <c r="C506" s="74"/>
      <c r="D506" s="74"/>
      <c r="E506" s="80"/>
      <c r="F506" s="74"/>
      <c r="G506" s="81"/>
      <c r="H506" s="74"/>
      <c r="I506" s="81"/>
      <c r="J506" s="74"/>
      <c r="K506" s="81"/>
      <c r="L506" s="74"/>
      <c r="M506" s="81"/>
      <c r="N506" s="74"/>
      <c r="O506" s="81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4.4" x14ac:dyDescent="0.3">
      <c r="A507" s="74"/>
      <c r="B507" s="74"/>
      <c r="C507" s="74"/>
      <c r="D507" s="74"/>
      <c r="E507" s="80"/>
      <c r="F507" s="74"/>
      <c r="G507" s="81"/>
      <c r="H507" s="74"/>
      <c r="I507" s="81"/>
      <c r="J507" s="74"/>
      <c r="K507" s="81"/>
      <c r="L507" s="74"/>
      <c r="M507" s="81"/>
      <c r="N507" s="74"/>
      <c r="O507" s="81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4.4" x14ac:dyDescent="0.3">
      <c r="A508" s="74"/>
      <c r="B508" s="74"/>
      <c r="C508" s="74"/>
      <c r="D508" s="74"/>
      <c r="E508" s="80"/>
      <c r="F508" s="74"/>
      <c r="G508" s="81"/>
      <c r="H508" s="74"/>
      <c r="I508" s="81"/>
      <c r="J508" s="74"/>
      <c r="K508" s="81"/>
      <c r="L508" s="74"/>
      <c r="M508" s="81"/>
      <c r="N508" s="74"/>
      <c r="O508" s="81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4.4" x14ac:dyDescent="0.3">
      <c r="A509" s="74"/>
      <c r="B509" s="74"/>
      <c r="C509" s="74"/>
      <c r="D509" s="74"/>
      <c r="E509" s="80"/>
      <c r="F509" s="74"/>
      <c r="G509" s="81"/>
      <c r="H509" s="74"/>
      <c r="I509" s="81"/>
      <c r="J509" s="74"/>
      <c r="K509" s="81"/>
      <c r="L509" s="74"/>
      <c r="M509" s="81"/>
      <c r="N509" s="74"/>
      <c r="O509" s="81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4.4" x14ac:dyDescent="0.3">
      <c r="A510" s="74"/>
      <c r="B510" s="74"/>
      <c r="C510" s="74"/>
      <c r="D510" s="74"/>
      <c r="E510" s="80"/>
      <c r="F510" s="74"/>
      <c r="G510" s="81"/>
      <c r="H510" s="74"/>
      <c r="I510" s="81"/>
      <c r="J510" s="74"/>
      <c r="K510" s="81"/>
      <c r="L510" s="74"/>
      <c r="M510" s="81"/>
      <c r="N510" s="74"/>
      <c r="O510" s="81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4.4" x14ac:dyDescent="0.3">
      <c r="A511" s="74"/>
      <c r="B511" s="74"/>
      <c r="C511" s="74"/>
      <c r="D511" s="74"/>
      <c r="E511" s="80"/>
      <c r="F511" s="74"/>
      <c r="G511" s="81"/>
      <c r="H511" s="74"/>
      <c r="I511" s="81"/>
      <c r="J511" s="74"/>
      <c r="K511" s="81"/>
      <c r="L511" s="74"/>
      <c r="M511" s="81"/>
      <c r="N511" s="74"/>
      <c r="O511" s="81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4.4" x14ac:dyDescent="0.3">
      <c r="A512" s="74"/>
      <c r="B512" s="74"/>
      <c r="C512" s="74"/>
      <c r="D512" s="74"/>
      <c r="E512" s="80"/>
      <c r="F512" s="74"/>
      <c r="G512" s="81"/>
      <c r="H512" s="74"/>
      <c r="I512" s="81"/>
      <c r="J512" s="74"/>
      <c r="K512" s="81"/>
      <c r="L512" s="74"/>
      <c r="M512" s="81"/>
      <c r="N512" s="74"/>
      <c r="O512" s="81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4.4" x14ac:dyDescent="0.3">
      <c r="A513" s="74"/>
      <c r="B513" s="74"/>
      <c r="C513" s="74"/>
      <c r="D513" s="74"/>
      <c r="E513" s="80"/>
      <c r="F513" s="74"/>
      <c r="G513" s="81"/>
      <c r="H513" s="74"/>
      <c r="I513" s="81"/>
      <c r="J513" s="74"/>
      <c r="K513" s="81"/>
      <c r="L513" s="74"/>
      <c r="M513" s="81"/>
      <c r="N513" s="74"/>
      <c r="O513" s="81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4.4" x14ac:dyDescent="0.3">
      <c r="A514" s="74"/>
      <c r="B514" s="74"/>
      <c r="C514" s="74"/>
      <c r="D514" s="74"/>
      <c r="E514" s="80"/>
      <c r="F514" s="74"/>
      <c r="G514" s="81"/>
      <c r="H514" s="74"/>
      <c r="I514" s="81"/>
      <c r="J514" s="74"/>
      <c r="K514" s="81"/>
      <c r="L514" s="74"/>
      <c r="M514" s="81"/>
      <c r="N514" s="74"/>
      <c r="O514" s="81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4.4" x14ac:dyDescent="0.3">
      <c r="A515" s="74"/>
      <c r="B515" s="74"/>
      <c r="C515" s="74"/>
      <c r="D515" s="74"/>
      <c r="E515" s="80"/>
      <c r="F515" s="74"/>
      <c r="G515" s="81"/>
      <c r="H515" s="74"/>
      <c r="I515" s="81"/>
      <c r="J515" s="74"/>
      <c r="K515" s="81"/>
      <c r="L515" s="74"/>
      <c r="M515" s="81"/>
      <c r="N515" s="74"/>
      <c r="O515" s="81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4.4" x14ac:dyDescent="0.3">
      <c r="A516" s="74"/>
      <c r="B516" s="74"/>
      <c r="C516" s="74"/>
      <c r="D516" s="74"/>
      <c r="E516" s="80"/>
      <c r="F516" s="74"/>
      <c r="G516" s="81"/>
      <c r="H516" s="74"/>
      <c r="I516" s="81"/>
      <c r="J516" s="74"/>
      <c r="K516" s="81"/>
      <c r="L516" s="74"/>
      <c r="M516" s="81"/>
      <c r="N516" s="74"/>
      <c r="O516" s="81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4.4" x14ac:dyDescent="0.3">
      <c r="A517" s="74"/>
      <c r="B517" s="74"/>
      <c r="C517" s="74"/>
      <c r="D517" s="74"/>
      <c r="E517" s="80"/>
      <c r="F517" s="74"/>
      <c r="G517" s="81"/>
      <c r="H517" s="74"/>
      <c r="I517" s="81"/>
      <c r="J517" s="74"/>
      <c r="K517" s="81"/>
      <c r="L517" s="74"/>
      <c r="M517" s="81"/>
      <c r="N517" s="74"/>
      <c r="O517" s="81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4.4" x14ac:dyDescent="0.3">
      <c r="A518" s="74"/>
      <c r="B518" s="74"/>
      <c r="C518" s="74"/>
      <c r="D518" s="74"/>
      <c r="E518" s="80"/>
      <c r="F518" s="74"/>
      <c r="G518" s="81"/>
      <c r="H518" s="74"/>
      <c r="I518" s="81"/>
      <c r="J518" s="74"/>
      <c r="K518" s="81"/>
      <c r="L518" s="74"/>
      <c r="M518" s="81"/>
      <c r="N518" s="74"/>
      <c r="O518" s="81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4.4" x14ac:dyDescent="0.3">
      <c r="A519" s="74"/>
      <c r="B519" s="74"/>
      <c r="C519" s="74"/>
      <c r="D519" s="74"/>
      <c r="E519" s="80"/>
      <c r="F519" s="74"/>
      <c r="G519" s="81"/>
      <c r="H519" s="74"/>
      <c r="I519" s="81"/>
      <c r="J519" s="74"/>
      <c r="K519" s="81"/>
      <c r="L519" s="74"/>
      <c r="M519" s="81"/>
      <c r="N519" s="74"/>
      <c r="O519" s="81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4.4" x14ac:dyDescent="0.3">
      <c r="A520" s="74"/>
      <c r="B520" s="74"/>
      <c r="C520" s="74"/>
      <c r="D520" s="74"/>
      <c r="E520" s="80"/>
      <c r="F520" s="74"/>
      <c r="G520" s="81"/>
      <c r="H520" s="74"/>
      <c r="I520" s="81"/>
      <c r="J520" s="74"/>
      <c r="K520" s="81"/>
      <c r="L520" s="74"/>
      <c r="M520" s="81"/>
      <c r="N520" s="74"/>
      <c r="O520" s="81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4.4" x14ac:dyDescent="0.3">
      <c r="A521" s="74"/>
      <c r="B521" s="74"/>
      <c r="C521" s="74"/>
      <c r="D521" s="74"/>
      <c r="E521" s="80"/>
      <c r="F521" s="74"/>
      <c r="G521" s="81"/>
      <c r="H521" s="74"/>
      <c r="I521" s="81"/>
      <c r="J521" s="74"/>
      <c r="K521" s="81"/>
      <c r="L521" s="74"/>
      <c r="M521" s="81"/>
      <c r="N521" s="74"/>
      <c r="O521" s="81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4.4" x14ac:dyDescent="0.3">
      <c r="A522" s="74"/>
      <c r="B522" s="74"/>
      <c r="C522" s="74"/>
      <c r="D522" s="74"/>
      <c r="E522" s="80"/>
      <c r="F522" s="74"/>
      <c r="G522" s="81"/>
      <c r="H522" s="74"/>
      <c r="I522" s="81"/>
      <c r="J522" s="74"/>
      <c r="K522" s="81"/>
      <c r="L522" s="74"/>
      <c r="M522" s="81"/>
      <c r="N522" s="74"/>
      <c r="O522" s="81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4.4" x14ac:dyDescent="0.3">
      <c r="A523" s="74"/>
      <c r="B523" s="74"/>
      <c r="C523" s="74"/>
      <c r="D523" s="74"/>
      <c r="E523" s="80"/>
      <c r="F523" s="74"/>
      <c r="G523" s="81"/>
      <c r="H523" s="74"/>
      <c r="I523" s="81"/>
      <c r="J523" s="74"/>
      <c r="K523" s="81"/>
      <c r="L523" s="74"/>
      <c r="M523" s="81"/>
      <c r="N523" s="74"/>
      <c r="O523" s="81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4.4" x14ac:dyDescent="0.3">
      <c r="A524" s="74"/>
      <c r="B524" s="74"/>
      <c r="C524" s="74"/>
      <c r="D524" s="74"/>
      <c r="E524" s="80"/>
      <c r="F524" s="74"/>
      <c r="G524" s="81"/>
      <c r="H524" s="74"/>
      <c r="I524" s="81"/>
      <c r="J524" s="74"/>
      <c r="K524" s="81"/>
      <c r="L524" s="74"/>
      <c r="M524" s="81"/>
      <c r="N524" s="74"/>
      <c r="O524" s="81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4.4" x14ac:dyDescent="0.3">
      <c r="A525" s="74"/>
      <c r="B525" s="74"/>
      <c r="C525" s="74"/>
      <c r="D525" s="74"/>
      <c r="E525" s="80"/>
      <c r="F525" s="74"/>
      <c r="G525" s="81"/>
      <c r="H525" s="74"/>
      <c r="I525" s="81"/>
      <c r="J525" s="74"/>
      <c r="K525" s="81"/>
      <c r="L525" s="74"/>
      <c r="M525" s="81"/>
      <c r="N525" s="74"/>
      <c r="O525" s="81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4.4" x14ac:dyDescent="0.3">
      <c r="A526" s="74"/>
      <c r="B526" s="74"/>
      <c r="C526" s="74"/>
      <c r="D526" s="74"/>
      <c r="E526" s="80"/>
      <c r="F526" s="74"/>
      <c r="G526" s="81"/>
      <c r="H526" s="74"/>
      <c r="I526" s="81"/>
      <c r="J526" s="74"/>
      <c r="K526" s="81"/>
      <c r="L526" s="74"/>
      <c r="M526" s="81"/>
      <c r="N526" s="74"/>
      <c r="O526" s="81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4.4" x14ac:dyDescent="0.3">
      <c r="A527" s="74"/>
      <c r="B527" s="74"/>
      <c r="C527" s="74"/>
      <c r="D527" s="74"/>
      <c r="E527" s="80"/>
      <c r="F527" s="74"/>
      <c r="G527" s="81"/>
      <c r="H527" s="74"/>
      <c r="I527" s="81"/>
      <c r="J527" s="74"/>
      <c r="K527" s="81"/>
      <c r="L527" s="74"/>
      <c r="M527" s="81"/>
      <c r="N527" s="74"/>
      <c r="O527" s="81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4.4" x14ac:dyDescent="0.3">
      <c r="A528" s="74"/>
      <c r="B528" s="74"/>
      <c r="C528" s="74"/>
      <c r="D528" s="74"/>
      <c r="E528" s="80"/>
      <c r="F528" s="74"/>
      <c r="G528" s="81"/>
      <c r="H528" s="74"/>
      <c r="I528" s="81"/>
      <c r="J528" s="74"/>
      <c r="K528" s="81"/>
      <c r="L528" s="74"/>
      <c r="M528" s="81"/>
      <c r="N528" s="74"/>
      <c r="O528" s="81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4.4" x14ac:dyDescent="0.3">
      <c r="A529" s="74"/>
      <c r="B529" s="74"/>
      <c r="C529" s="74"/>
      <c r="D529" s="74"/>
      <c r="E529" s="80"/>
      <c r="F529" s="74"/>
      <c r="G529" s="81"/>
      <c r="H529" s="74"/>
      <c r="I529" s="81"/>
      <c r="J529" s="74"/>
      <c r="K529" s="81"/>
      <c r="L529" s="74"/>
      <c r="M529" s="81"/>
      <c r="N529" s="74"/>
      <c r="O529" s="81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4.4" x14ac:dyDescent="0.3">
      <c r="A530" s="74"/>
      <c r="B530" s="74"/>
      <c r="C530" s="74"/>
      <c r="D530" s="74"/>
      <c r="E530" s="80"/>
      <c r="F530" s="74"/>
      <c r="G530" s="81"/>
      <c r="H530" s="74"/>
      <c r="I530" s="81"/>
      <c r="J530" s="74"/>
      <c r="K530" s="81"/>
      <c r="L530" s="74"/>
      <c r="M530" s="81"/>
      <c r="N530" s="74"/>
      <c r="O530" s="81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4.4" x14ac:dyDescent="0.3">
      <c r="A531" s="74"/>
      <c r="B531" s="74"/>
      <c r="C531" s="74"/>
      <c r="D531" s="74"/>
      <c r="E531" s="80"/>
      <c r="F531" s="74"/>
      <c r="G531" s="81"/>
      <c r="H531" s="74"/>
      <c r="I531" s="81"/>
      <c r="J531" s="74"/>
      <c r="K531" s="81"/>
      <c r="L531" s="74"/>
      <c r="M531" s="81"/>
      <c r="N531" s="74"/>
      <c r="O531" s="81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4.4" x14ac:dyDescent="0.3">
      <c r="A532" s="74"/>
      <c r="B532" s="74"/>
      <c r="C532" s="74"/>
      <c r="D532" s="74"/>
      <c r="E532" s="80"/>
      <c r="F532" s="74"/>
      <c r="G532" s="81"/>
      <c r="H532" s="74"/>
      <c r="I532" s="81"/>
      <c r="J532" s="74"/>
      <c r="K532" s="81"/>
      <c r="L532" s="74"/>
      <c r="M532" s="81"/>
      <c r="N532" s="74"/>
      <c r="O532" s="81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4.4" x14ac:dyDescent="0.3">
      <c r="A533" s="74"/>
      <c r="B533" s="74"/>
      <c r="C533" s="74"/>
      <c r="D533" s="74"/>
      <c r="E533" s="80"/>
      <c r="F533" s="74"/>
      <c r="G533" s="81"/>
      <c r="H533" s="74"/>
      <c r="I533" s="81"/>
      <c r="J533" s="74"/>
      <c r="K533" s="81"/>
      <c r="L533" s="74"/>
      <c r="M533" s="81"/>
      <c r="N533" s="74"/>
      <c r="O533" s="81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4.4" x14ac:dyDescent="0.3">
      <c r="A534" s="74"/>
      <c r="B534" s="74"/>
      <c r="C534" s="74"/>
      <c r="D534" s="74"/>
      <c r="E534" s="80"/>
      <c r="F534" s="74"/>
      <c r="G534" s="81"/>
      <c r="H534" s="74"/>
      <c r="I534" s="81"/>
      <c r="J534" s="74"/>
      <c r="K534" s="81"/>
      <c r="L534" s="74"/>
      <c r="M534" s="81"/>
      <c r="N534" s="74"/>
      <c r="O534" s="81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4.4" x14ac:dyDescent="0.3">
      <c r="A535" s="74"/>
      <c r="B535" s="74"/>
      <c r="C535" s="74"/>
      <c r="D535" s="74"/>
      <c r="E535" s="80"/>
      <c r="F535" s="74"/>
      <c r="G535" s="81"/>
      <c r="H535" s="74"/>
      <c r="I535" s="81"/>
      <c r="J535" s="74"/>
      <c r="K535" s="81"/>
      <c r="L535" s="74"/>
      <c r="M535" s="81"/>
      <c r="N535" s="74"/>
      <c r="O535" s="81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4.4" x14ac:dyDescent="0.3">
      <c r="A536" s="74"/>
      <c r="B536" s="74"/>
      <c r="C536" s="74"/>
      <c r="D536" s="74"/>
      <c r="E536" s="80"/>
      <c r="F536" s="74"/>
      <c r="G536" s="81"/>
      <c r="H536" s="74"/>
      <c r="I536" s="81"/>
      <c r="J536" s="74"/>
      <c r="K536" s="81"/>
      <c r="L536" s="74"/>
      <c r="M536" s="81"/>
      <c r="N536" s="74"/>
      <c r="O536" s="81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4.4" x14ac:dyDescent="0.3">
      <c r="A537" s="74"/>
      <c r="B537" s="74"/>
      <c r="C537" s="74"/>
      <c r="D537" s="74"/>
      <c r="E537" s="80"/>
      <c r="F537" s="74"/>
      <c r="G537" s="81"/>
      <c r="H537" s="74"/>
      <c r="I537" s="81"/>
      <c r="J537" s="74"/>
      <c r="K537" s="81"/>
      <c r="L537" s="74"/>
      <c r="M537" s="81"/>
      <c r="N537" s="74"/>
      <c r="O537" s="81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4.4" x14ac:dyDescent="0.3">
      <c r="A538" s="74"/>
      <c r="B538" s="74"/>
      <c r="C538" s="74"/>
      <c r="D538" s="74"/>
      <c r="E538" s="80"/>
      <c r="F538" s="74"/>
      <c r="G538" s="81"/>
      <c r="H538" s="74"/>
      <c r="I538" s="81"/>
      <c r="J538" s="74"/>
      <c r="K538" s="81"/>
      <c r="L538" s="74"/>
      <c r="M538" s="81"/>
      <c r="N538" s="74"/>
      <c r="O538" s="81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4.4" x14ac:dyDescent="0.3">
      <c r="A539" s="74"/>
      <c r="B539" s="74"/>
      <c r="C539" s="74"/>
      <c r="D539" s="74"/>
      <c r="E539" s="80"/>
      <c r="F539" s="74"/>
      <c r="G539" s="81"/>
      <c r="H539" s="74"/>
      <c r="I539" s="81"/>
      <c r="J539" s="74"/>
      <c r="K539" s="81"/>
      <c r="L539" s="74"/>
      <c r="M539" s="81"/>
      <c r="N539" s="74"/>
      <c r="O539" s="81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4.4" x14ac:dyDescent="0.3">
      <c r="A540" s="74"/>
      <c r="B540" s="74"/>
      <c r="C540" s="74"/>
      <c r="D540" s="74"/>
      <c r="E540" s="80"/>
      <c r="F540" s="74"/>
      <c r="G540" s="81"/>
      <c r="H540" s="74"/>
      <c r="I540" s="81"/>
      <c r="J540" s="74"/>
      <c r="K540" s="81"/>
      <c r="L540" s="74"/>
      <c r="M540" s="81"/>
      <c r="N540" s="74"/>
      <c r="O540" s="81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4.4" x14ac:dyDescent="0.3">
      <c r="A541" s="74"/>
      <c r="B541" s="74"/>
      <c r="C541" s="74"/>
      <c r="D541" s="74"/>
      <c r="E541" s="80"/>
      <c r="F541" s="74"/>
      <c r="G541" s="81"/>
      <c r="H541" s="74"/>
      <c r="I541" s="81"/>
      <c r="J541" s="74"/>
      <c r="K541" s="81"/>
      <c r="L541" s="74"/>
      <c r="M541" s="81"/>
      <c r="N541" s="74"/>
      <c r="O541" s="81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4.4" x14ac:dyDescent="0.3">
      <c r="A542" s="74"/>
      <c r="B542" s="74"/>
      <c r="C542" s="74"/>
      <c r="D542" s="74"/>
      <c r="E542" s="80"/>
      <c r="F542" s="74"/>
      <c r="G542" s="81"/>
      <c r="H542" s="74"/>
      <c r="I542" s="81"/>
      <c r="J542" s="74"/>
      <c r="K542" s="81"/>
      <c r="L542" s="74"/>
      <c r="M542" s="81"/>
      <c r="N542" s="74"/>
      <c r="O542" s="81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4.4" x14ac:dyDescent="0.3">
      <c r="A543" s="74"/>
      <c r="B543" s="74"/>
      <c r="C543" s="74"/>
      <c r="D543" s="74"/>
      <c r="E543" s="80"/>
      <c r="F543" s="74"/>
      <c r="G543" s="81"/>
      <c r="H543" s="74"/>
      <c r="I543" s="81"/>
      <c r="J543" s="74"/>
      <c r="K543" s="81"/>
      <c r="L543" s="74"/>
      <c r="M543" s="81"/>
      <c r="N543" s="74"/>
      <c r="O543" s="81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4.4" x14ac:dyDescent="0.3">
      <c r="A544" s="74"/>
      <c r="B544" s="74"/>
      <c r="C544" s="74"/>
      <c r="D544" s="74"/>
      <c r="E544" s="80"/>
      <c r="F544" s="74"/>
      <c r="G544" s="81"/>
      <c r="H544" s="74"/>
      <c r="I544" s="81"/>
      <c r="J544" s="74"/>
      <c r="K544" s="81"/>
      <c r="L544" s="74"/>
      <c r="M544" s="81"/>
      <c r="N544" s="74"/>
      <c r="O544" s="81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4.4" x14ac:dyDescent="0.3">
      <c r="A545" s="74"/>
      <c r="B545" s="74"/>
      <c r="C545" s="74"/>
      <c r="D545" s="74"/>
      <c r="E545" s="80"/>
      <c r="F545" s="74"/>
      <c r="G545" s="81"/>
      <c r="H545" s="74"/>
      <c r="I545" s="81"/>
      <c r="J545" s="74"/>
      <c r="K545" s="81"/>
      <c r="L545" s="74"/>
      <c r="M545" s="81"/>
      <c r="N545" s="74"/>
      <c r="O545" s="81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4.4" x14ac:dyDescent="0.3">
      <c r="A546" s="74"/>
      <c r="B546" s="74"/>
      <c r="C546" s="74"/>
      <c r="D546" s="74"/>
      <c r="E546" s="80"/>
      <c r="F546" s="74"/>
      <c r="G546" s="81"/>
      <c r="H546" s="74"/>
      <c r="I546" s="81"/>
      <c r="J546" s="74"/>
      <c r="K546" s="81"/>
      <c r="L546" s="74"/>
      <c r="M546" s="81"/>
      <c r="N546" s="74"/>
      <c r="O546" s="81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4.4" x14ac:dyDescent="0.3">
      <c r="A547" s="74"/>
      <c r="B547" s="74"/>
      <c r="C547" s="74"/>
      <c r="D547" s="74"/>
      <c r="E547" s="80"/>
      <c r="F547" s="74"/>
      <c r="G547" s="81"/>
      <c r="H547" s="74"/>
      <c r="I547" s="81"/>
      <c r="J547" s="74"/>
      <c r="K547" s="81"/>
      <c r="L547" s="74"/>
      <c r="M547" s="81"/>
      <c r="N547" s="74"/>
      <c r="O547" s="81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4.4" x14ac:dyDescent="0.3">
      <c r="A548" s="74"/>
      <c r="B548" s="74"/>
      <c r="C548" s="74"/>
      <c r="D548" s="74"/>
      <c r="E548" s="80"/>
      <c r="F548" s="74"/>
      <c r="G548" s="81"/>
      <c r="H548" s="74"/>
      <c r="I548" s="81"/>
      <c r="J548" s="74"/>
      <c r="K548" s="81"/>
      <c r="L548" s="74"/>
      <c r="M548" s="81"/>
      <c r="N548" s="74"/>
      <c r="O548" s="81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4.4" x14ac:dyDescent="0.3">
      <c r="A549" s="74"/>
      <c r="B549" s="74"/>
      <c r="C549" s="74"/>
      <c r="D549" s="74"/>
      <c r="E549" s="80"/>
      <c r="F549" s="74"/>
      <c r="G549" s="81"/>
      <c r="H549" s="74"/>
      <c r="I549" s="81"/>
      <c r="J549" s="74"/>
      <c r="K549" s="81"/>
      <c r="L549" s="74"/>
      <c r="M549" s="81"/>
      <c r="N549" s="74"/>
      <c r="O549" s="81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4.4" x14ac:dyDescent="0.3">
      <c r="A550" s="74"/>
      <c r="B550" s="74"/>
      <c r="C550" s="74"/>
      <c r="D550" s="74"/>
      <c r="E550" s="80"/>
      <c r="F550" s="74"/>
      <c r="G550" s="81"/>
      <c r="H550" s="74"/>
      <c r="I550" s="81"/>
      <c r="J550" s="74"/>
      <c r="K550" s="81"/>
      <c r="L550" s="74"/>
      <c r="M550" s="81"/>
      <c r="N550" s="74"/>
      <c r="O550" s="81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4.4" x14ac:dyDescent="0.3">
      <c r="A551" s="74"/>
      <c r="B551" s="74"/>
      <c r="C551" s="74"/>
      <c r="D551" s="74"/>
      <c r="E551" s="80"/>
      <c r="F551" s="74"/>
      <c r="G551" s="81"/>
      <c r="H551" s="74"/>
      <c r="I551" s="81"/>
      <c r="J551" s="74"/>
      <c r="K551" s="81"/>
      <c r="L551" s="74"/>
      <c r="M551" s="81"/>
      <c r="N551" s="74"/>
      <c r="O551" s="81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4.4" x14ac:dyDescent="0.3">
      <c r="A552" s="74"/>
      <c r="B552" s="74"/>
      <c r="C552" s="74"/>
      <c r="D552" s="74"/>
      <c r="E552" s="80"/>
      <c r="F552" s="74"/>
      <c r="G552" s="81"/>
      <c r="H552" s="74"/>
      <c r="I552" s="81"/>
      <c r="J552" s="74"/>
      <c r="K552" s="81"/>
      <c r="L552" s="74"/>
      <c r="M552" s="81"/>
      <c r="N552" s="74"/>
      <c r="O552" s="81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4.4" x14ac:dyDescent="0.3">
      <c r="A553" s="74"/>
      <c r="B553" s="74"/>
      <c r="C553" s="74"/>
      <c r="D553" s="74"/>
      <c r="E553" s="80"/>
      <c r="F553" s="74"/>
      <c r="G553" s="81"/>
      <c r="H553" s="74"/>
      <c r="I553" s="81"/>
      <c r="J553" s="74"/>
      <c r="K553" s="81"/>
      <c r="L553" s="74"/>
      <c r="M553" s="81"/>
      <c r="N553" s="74"/>
      <c r="O553" s="81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4.4" x14ac:dyDescent="0.3">
      <c r="A554" s="74"/>
      <c r="B554" s="74"/>
      <c r="C554" s="74"/>
      <c r="D554" s="74"/>
      <c r="E554" s="80"/>
      <c r="F554" s="74"/>
      <c r="G554" s="81"/>
      <c r="H554" s="74"/>
      <c r="I554" s="81"/>
      <c r="J554" s="74"/>
      <c r="K554" s="81"/>
      <c r="L554" s="74"/>
      <c r="M554" s="81"/>
      <c r="N554" s="74"/>
      <c r="O554" s="81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4.4" x14ac:dyDescent="0.3">
      <c r="A555" s="74"/>
      <c r="B555" s="74"/>
      <c r="C555" s="74"/>
      <c r="D555" s="74"/>
      <c r="E555" s="80"/>
      <c r="F555" s="74"/>
      <c r="G555" s="81"/>
      <c r="H555" s="74"/>
      <c r="I555" s="81"/>
      <c r="J555" s="74"/>
      <c r="K555" s="81"/>
      <c r="L555" s="74"/>
      <c r="M555" s="81"/>
      <c r="N555" s="74"/>
      <c r="O555" s="81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4.4" x14ac:dyDescent="0.3">
      <c r="A556" s="74"/>
      <c r="B556" s="74"/>
      <c r="C556" s="74"/>
      <c r="D556" s="74"/>
      <c r="E556" s="80"/>
      <c r="F556" s="74"/>
      <c r="G556" s="81"/>
      <c r="H556" s="74"/>
      <c r="I556" s="81"/>
      <c r="J556" s="74"/>
      <c r="K556" s="81"/>
      <c r="L556" s="74"/>
      <c r="M556" s="81"/>
      <c r="N556" s="74"/>
      <c r="O556" s="81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4.4" x14ac:dyDescent="0.3">
      <c r="A557" s="74"/>
      <c r="B557" s="74"/>
      <c r="C557" s="74"/>
      <c r="D557" s="74"/>
      <c r="E557" s="80"/>
      <c r="F557" s="74"/>
      <c r="G557" s="81"/>
      <c r="H557" s="74"/>
      <c r="I557" s="81"/>
      <c r="J557" s="74"/>
      <c r="K557" s="81"/>
      <c r="L557" s="74"/>
      <c r="M557" s="81"/>
      <c r="N557" s="74"/>
      <c r="O557" s="81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4.4" x14ac:dyDescent="0.3">
      <c r="A558" s="74"/>
      <c r="B558" s="74"/>
      <c r="C558" s="74"/>
      <c r="D558" s="74"/>
      <c r="E558" s="80"/>
      <c r="F558" s="74"/>
      <c r="G558" s="81"/>
      <c r="H558" s="74"/>
      <c r="I558" s="81"/>
      <c r="J558" s="74"/>
      <c r="K558" s="81"/>
      <c r="L558" s="74"/>
      <c r="M558" s="81"/>
      <c r="N558" s="74"/>
      <c r="O558" s="81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4.4" x14ac:dyDescent="0.3">
      <c r="A559" s="74"/>
      <c r="B559" s="74"/>
      <c r="C559" s="74"/>
      <c r="D559" s="74"/>
      <c r="E559" s="80"/>
      <c r="F559" s="74"/>
      <c r="G559" s="81"/>
      <c r="H559" s="74"/>
      <c r="I559" s="81"/>
      <c r="J559" s="74"/>
      <c r="K559" s="81"/>
      <c r="L559" s="74"/>
      <c r="M559" s="81"/>
      <c r="N559" s="74"/>
      <c r="O559" s="81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4.4" x14ac:dyDescent="0.3">
      <c r="A560" s="74"/>
      <c r="B560" s="74"/>
      <c r="C560" s="74"/>
      <c r="D560" s="74"/>
      <c r="E560" s="80"/>
      <c r="F560" s="74"/>
      <c r="G560" s="81"/>
      <c r="H560" s="74"/>
      <c r="I560" s="81"/>
      <c r="J560" s="74"/>
      <c r="K560" s="81"/>
      <c r="L560" s="74"/>
      <c r="M560" s="81"/>
      <c r="N560" s="74"/>
      <c r="O560" s="81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4.4" x14ac:dyDescent="0.3">
      <c r="A561" s="74"/>
      <c r="B561" s="74"/>
      <c r="C561" s="74"/>
      <c r="D561" s="74"/>
      <c r="E561" s="80"/>
      <c r="F561" s="74"/>
      <c r="G561" s="81"/>
      <c r="H561" s="74"/>
      <c r="I561" s="81"/>
      <c r="J561" s="74"/>
      <c r="K561" s="81"/>
      <c r="L561" s="74"/>
      <c r="M561" s="81"/>
      <c r="N561" s="74"/>
      <c r="O561" s="81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4.4" x14ac:dyDescent="0.3">
      <c r="A562" s="74"/>
      <c r="B562" s="74"/>
      <c r="C562" s="74"/>
      <c r="D562" s="74"/>
      <c r="E562" s="80"/>
      <c r="F562" s="74"/>
      <c r="G562" s="81"/>
      <c r="H562" s="74"/>
      <c r="I562" s="81"/>
      <c r="J562" s="74"/>
      <c r="K562" s="81"/>
      <c r="L562" s="74"/>
      <c r="M562" s="81"/>
      <c r="N562" s="74"/>
      <c r="O562" s="81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4.4" x14ac:dyDescent="0.3">
      <c r="A563" s="74"/>
      <c r="B563" s="74"/>
      <c r="C563" s="74"/>
      <c r="D563" s="74"/>
      <c r="E563" s="80"/>
      <c r="F563" s="74"/>
      <c r="G563" s="81"/>
      <c r="H563" s="74"/>
      <c r="I563" s="81"/>
      <c r="J563" s="74"/>
      <c r="K563" s="81"/>
      <c r="L563" s="74"/>
      <c r="M563" s="81"/>
      <c r="N563" s="74"/>
      <c r="O563" s="81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4.4" x14ac:dyDescent="0.3">
      <c r="A564" s="74"/>
      <c r="B564" s="74"/>
      <c r="C564" s="74"/>
      <c r="D564" s="74"/>
      <c r="E564" s="80"/>
      <c r="F564" s="74"/>
      <c r="G564" s="81"/>
      <c r="H564" s="74"/>
      <c r="I564" s="81"/>
      <c r="J564" s="74"/>
      <c r="K564" s="81"/>
      <c r="L564" s="74"/>
      <c r="M564" s="81"/>
      <c r="N564" s="74"/>
      <c r="O564" s="81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4.4" x14ac:dyDescent="0.3">
      <c r="A565" s="74"/>
      <c r="B565" s="74"/>
      <c r="C565" s="74"/>
      <c r="D565" s="74"/>
      <c r="E565" s="80"/>
      <c r="F565" s="74"/>
      <c r="G565" s="81"/>
      <c r="H565" s="74"/>
      <c r="I565" s="81"/>
      <c r="J565" s="74"/>
      <c r="K565" s="81"/>
      <c r="L565" s="74"/>
      <c r="M565" s="81"/>
      <c r="N565" s="74"/>
      <c r="O565" s="81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4.4" x14ac:dyDescent="0.3">
      <c r="A566" s="74"/>
      <c r="B566" s="74"/>
      <c r="C566" s="74"/>
      <c r="D566" s="74"/>
      <c r="E566" s="80"/>
      <c r="F566" s="74"/>
      <c r="G566" s="81"/>
      <c r="H566" s="74"/>
      <c r="I566" s="81"/>
      <c r="J566" s="74"/>
      <c r="K566" s="81"/>
      <c r="L566" s="74"/>
      <c r="M566" s="81"/>
      <c r="N566" s="74"/>
      <c r="O566" s="81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4.4" x14ac:dyDescent="0.3">
      <c r="A567" s="74"/>
      <c r="B567" s="74"/>
      <c r="C567" s="74"/>
      <c r="D567" s="74"/>
      <c r="E567" s="80"/>
      <c r="F567" s="74"/>
      <c r="G567" s="81"/>
      <c r="H567" s="74"/>
      <c r="I567" s="81"/>
      <c r="J567" s="74"/>
      <c r="K567" s="81"/>
      <c r="L567" s="74"/>
      <c r="M567" s="81"/>
      <c r="N567" s="74"/>
      <c r="O567" s="81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4.4" x14ac:dyDescent="0.3">
      <c r="A568" s="74"/>
      <c r="B568" s="74"/>
      <c r="C568" s="74"/>
      <c r="D568" s="74"/>
      <c r="E568" s="80"/>
      <c r="F568" s="74"/>
      <c r="G568" s="81"/>
      <c r="H568" s="74"/>
      <c r="I568" s="81"/>
      <c r="J568" s="74"/>
      <c r="K568" s="81"/>
      <c r="L568" s="74"/>
      <c r="M568" s="81"/>
      <c r="N568" s="74"/>
      <c r="O568" s="81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4.4" x14ac:dyDescent="0.3">
      <c r="A569" s="74"/>
      <c r="B569" s="74"/>
      <c r="C569" s="74"/>
      <c r="D569" s="74"/>
      <c r="E569" s="80"/>
      <c r="F569" s="74"/>
      <c r="G569" s="81"/>
      <c r="H569" s="74"/>
      <c r="I569" s="81"/>
      <c r="J569" s="74"/>
      <c r="K569" s="81"/>
      <c r="L569" s="74"/>
      <c r="M569" s="81"/>
      <c r="N569" s="74"/>
      <c r="O569" s="81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4.4" x14ac:dyDescent="0.3">
      <c r="A570" s="74"/>
      <c r="B570" s="74"/>
      <c r="C570" s="74"/>
      <c r="D570" s="74"/>
      <c r="E570" s="80"/>
      <c r="F570" s="74"/>
      <c r="G570" s="81"/>
      <c r="H570" s="74"/>
      <c r="I570" s="81"/>
      <c r="J570" s="74"/>
      <c r="K570" s="81"/>
      <c r="L570" s="74"/>
      <c r="M570" s="81"/>
      <c r="N570" s="74"/>
      <c r="O570" s="81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4.4" x14ac:dyDescent="0.3">
      <c r="A571" s="74"/>
      <c r="B571" s="74"/>
      <c r="C571" s="74"/>
      <c r="D571" s="74"/>
      <c r="E571" s="80"/>
      <c r="F571" s="74"/>
      <c r="G571" s="81"/>
      <c r="H571" s="74"/>
      <c r="I571" s="81"/>
      <c r="J571" s="74"/>
      <c r="K571" s="81"/>
      <c r="L571" s="74"/>
      <c r="M571" s="81"/>
      <c r="N571" s="74"/>
      <c r="O571" s="81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4.4" x14ac:dyDescent="0.3">
      <c r="A572" s="74"/>
      <c r="B572" s="74"/>
      <c r="C572" s="74"/>
      <c r="D572" s="74"/>
      <c r="E572" s="80"/>
      <c r="F572" s="74"/>
      <c r="G572" s="81"/>
      <c r="H572" s="74"/>
      <c r="I572" s="81"/>
      <c r="J572" s="74"/>
      <c r="K572" s="81"/>
      <c r="L572" s="74"/>
      <c r="M572" s="81"/>
      <c r="N572" s="74"/>
      <c r="O572" s="81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4.4" x14ac:dyDescent="0.3">
      <c r="A573" s="74"/>
      <c r="B573" s="74"/>
      <c r="C573" s="74"/>
      <c r="D573" s="74"/>
      <c r="E573" s="80"/>
      <c r="F573" s="74"/>
      <c r="G573" s="81"/>
      <c r="H573" s="74"/>
      <c r="I573" s="81"/>
      <c r="J573" s="74"/>
      <c r="K573" s="81"/>
      <c r="L573" s="74"/>
      <c r="M573" s="81"/>
      <c r="N573" s="74"/>
      <c r="O573" s="81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4.4" x14ac:dyDescent="0.3">
      <c r="A574" s="74"/>
      <c r="B574" s="74"/>
      <c r="C574" s="74"/>
      <c r="D574" s="74"/>
      <c r="E574" s="80"/>
      <c r="F574" s="74"/>
      <c r="G574" s="81"/>
      <c r="H574" s="74"/>
      <c r="I574" s="81"/>
      <c r="J574" s="74"/>
      <c r="K574" s="81"/>
      <c r="L574" s="74"/>
      <c r="M574" s="81"/>
      <c r="N574" s="74"/>
      <c r="O574" s="81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4.4" x14ac:dyDescent="0.3">
      <c r="A575" s="74"/>
      <c r="B575" s="74"/>
      <c r="C575" s="74"/>
      <c r="D575" s="74"/>
      <c r="E575" s="80"/>
      <c r="F575" s="74"/>
      <c r="G575" s="81"/>
      <c r="H575" s="74"/>
      <c r="I575" s="81"/>
      <c r="J575" s="74"/>
      <c r="K575" s="81"/>
      <c r="L575" s="74"/>
      <c r="M575" s="81"/>
      <c r="N575" s="74"/>
      <c r="O575" s="81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4.4" x14ac:dyDescent="0.3">
      <c r="A576" s="74"/>
      <c r="B576" s="74"/>
      <c r="C576" s="74"/>
      <c r="D576" s="74"/>
      <c r="E576" s="80"/>
      <c r="F576" s="74"/>
      <c r="G576" s="81"/>
      <c r="H576" s="74"/>
      <c r="I576" s="81"/>
      <c r="J576" s="74"/>
      <c r="K576" s="81"/>
      <c r="L576" s="74"/>
      <c r="M576" s="81"/>
      <c r="N576" s="74"/>
      <c r="O576" s="81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4.4" x14ac:dyDescent="0.3">
      <c r="A577" s="74"/>
      <c r="B577" s="74"/>
      <c r="C577" s="74"/>
      <c r="D577" s="74"/>
      <c r="E577" s="80"/>
      <c r="F577" s="74"/>
      <c r="G577" s="81"/>
      <c r="H577" s="74"/>
      <c r="I577" s="81"/>
      <c r="J577" s="74"/>
      <c r="K577" s="81"/>
      <c r="L577" s="74"/>
      <c r="M577" s="81"/>
      <c r="N577" s="74"/>
      <c r="O577" s="81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4.4" x14ac:dyDescent="0.3">
      <c r="A578" s="74"/>
      <c r="B578" s="74"/>
      <c r="C578" s="74"/>
      <c r="D578" s="74"/>
      <c r="E578" s="80"/>
      <c r="F578" s="74"/>
      <c r="G578" s="81"/>
      <c r="H578" s="74"/>
      <c r="I578" s="81"/>
      <c r="J578" s="74"/>
      <c r="K578" s="81"/>
      <c r="L578" s="74"/>
      <c r="M578" s="81"/>
      <c r="N578" s="74"/>
      <c r="O578" s="81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4.4" x14ac:dyDescent="0.3">
      <c r="A579" s="74"/>
      <c r="B579" s="74"/>
      <c r="C579" s="74"/>
      <c r="D579" s="74"/>
      <c r="E579" s="80"/>
      <c r="F579" s="74"/>
      <c r="G579" s="81"/>
      <c r="H579" s="74"/>
      <c r="I579" s="81"/>
      <c r="J579" s="74"/>
      <c r="K579" s="81"/>
      <c r="L579" s="74"/>
      <c r="M579" s="81"/>
      <c r="N579" s="74"/>
      <c r="O579" s="81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4.4" x14ac:dyDescent="0.3">
      <c r="A580" s="74"/>
      <c r="B580" s="74"/>
      <c r="C580" s="74"/>
      <c r="D580" s="74"/>
      <c r="E580" s="80"/>
      <c r="F580" s="74"/>
      <c r="G580" s="81"/>
      <c r="H580" s="74"/>
      <c r="I580" s="81"/>
      <c r="J580" s="74"/>
      <c r="K580" s="81"/>
      <c r="L580" s="74"/>
      <c r="M580" s="81"/>
      <c r="N580" s="74"/>
      <c r="O580" s="81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4.4" x14ac:dyDescent="0.3">
      <c r="A581" s="74"/>
      <c r="B581" s="74"/>
      <c r="C581" s="74"/>
      <c r="D581" s="74"/>
      <c r="E581" s="80"/>
      <c r="F581" s="74"/>
      <c r="G581" s="81"/>
      <c r="H581" s="74"/>
      <c r="I581" s="81"/>
      <c r="J581" s="74"/>
      <c r="K581" s="81"/>
      <c r="L581" s="74"/>
      <c r="M581" s="81"/>
      <c r="N581" s="74"/>
      <c r="O581" s="81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4.4" x14ac:dyDescent="0.3">
      <c r="A582" s="74"/>
      <c r="B582" s="74"/>
      <c r="C582" s="74"/>
      <c r="D582" s="74"/>
      <c r="E582" s="80"/>
      <c r="F582" s="74"/>
      <c r="G582" s="81"/>
      <c r="H582" s="74"/>
      <c r="I582" s="81"/>
      <c r="J582" s="74"/>
      <c r="K582" s="81"/>
      <c r="L582" s="74"/>
      <c r="M582" s="81"/>
      <c r="N582" s="74"/>
      <c r="O582" s="81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4.4" x14ac:dyDescent="0.3">
      <c r="A583" s="74"/>
      <c r="B583" s="74"/>
      <c r="C583" s="74"/>
      <c r="D583" s="74"/>
      <c r="E583" s="80"/>
      <c r="F583" s="74"/>
      <c r="G583" s="81"/>
      <c r="H583" s="74"/>
      <c r="I583" s="81"/>
      <c r="J583" s="74"/>
      <c r="K583" s="81"/>
      <c r="L583" s="74"/>
      <c r="M583" s="81"/>
      <c r="N583" s="74"/>
      <c r="O583" s="81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4.4" x14ac:dyDescent="0.3">
      <c r="A584" s="74"/>
      <c r="B584" s="74"/>
      <c r="C584" s="74"/>
      <c r="D584" s="74"/>
      <c r="E584" s="80"/>
      <c r="F584" s="74"/>
      <c r="G584" s="81"/>
      <c r="H584" s="74"/>
      <c r="I584" s="81"/>
      <c r="J584" s="74"/>
      <c r="K584" s="81"/>
      <c r="L584" s="74"/>
      <c r="M584" s="81"/>
      <c r="N584" s="74"/>
      <c r="O584" s="81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4.4" x14ac:dyDescent="0.3">
      <c r="A585" s="74"/>
      <c r="B585" s="74"/>
      <c r="C585" s="74"/>
      <c r="D585" s="74"/>
      <c r="E585" s="80"/>
      <c r="F585" s="74"/>
      <c r="G585" s="81"/>
      <c r="H585" s="74"/>
      <c r="I585" s="81"/>
      <c r="J585" s="74"/>
      <c r="K585" s="81"/>
      <c r="L585" s="74"/>
      <c r="M585" s="81"/>
      <c r="N585" s="74"/>
      <c r="O585" s="81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4.4" x14ac:dyDescent="0.3">
      <c r="A586" s="74"/>
      <c r="B586" s="74"/>
      <c r="C586" s="74"/>
      <c r="D586" s="74"/>
      <c r="E586" s="80"/>
      <c r="F586" s="74"/>
      <c r="G586" s="81"/>
      <c r="H586" s="74"/>
      <c r="I586" s="81"/>
      <c r="J586" s="74"/>
      <c r="K586" s="81"/>
      <c r="L586" s="74"/>
      <c r="M586" s="81"/>
      <c r="N586" s="74"/>
      <c r="O586" s="81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4.4" x14ac:dyDescent="0.3">
      <c r="A587" s="74"/>
      <c r="B587" s="74"/>
      <c r="C587" s="74"/>
      <c r="D587" s="74"/>
      <c r="E587" s="80"/>
      <c r="F587" s="74"/>
      <c r="G587" s="81"/>
      <c r="H587" s="74"/>
      <c r="I587" s="81"/>
      <c r="J587" s="74"/>
      <c r="K587" s="81"/>
      <c r="L587" s="74"/>
      <c r="M587" s="81"/>
      <c r="N587" s="74"/>
      <c r="O587" s="81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4.4" x14ac:dyDescent="0.3">
      <c r="A588" s="74"/>
      <c r="B588" s="74"/>
      <c r="C588" s="74"/>
      <c r="D588" s="74"/>
      <c r="E588" s="80"/>
      <c r="F588" s="74"/>
      <c r="G588" s="81"/>
      <c r="H588" s="74"/>
      <c r="I588" s="81"/>
      <c r="J588" s="74"/>
      <c r="K588" s="81"/>
      <c r="L588" s="74"/>
      <c r="M588" s="81"/>
      <c r="N588" s="74"/>
      <c r="O588" s="81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4.4" x14ac:dyDescent="0.3">
      <c r="A589" s="74"/>
      <c r="B589" s="74"/>
      <c r="C589" s="74"/>
      <c r="D589" s="74"/>
      <c r="E589" s="80"/>
      <c r="F589" s="74"/>
      <c r="G589" s="81"/>
      <c r="H589" s="74"/>
      <c r="I589" s="81"/>
      <c r="J589" s="74"/>
      <c r="K589" s="81"/>
      <c r="L589" s="74"/>
      <c r="M589" s="81"/>
      <c r="N589" s="74"/>
      <c r="O589" s="81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4.4" x14ac:dyDescent="0.3">
      <c r="A590" s="74"/>
      <c r="B590" s="74"/>
      <c r="C590" s="74"/>
      <c r="D590" s="74"/>
      <c r="E590" s="80"/>
      <c r="F590" s="74"/>
      <c r="G590" s="81"/>
      <c r="H590" s="74"/>
      <c r="I590" s="81"/>
      <c r="J590" s="74"/>
      <c r="K590" s="81"/>
      <c r="L590" s="74"/>
      <c r="M590" s="81"/>
      <c r="N590" s="74"/>
      <c r="O590" s="81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4.4" x14ac:dyDescent="0.3">
      <c r="A591" s="74"/>
      <c r="B591" s="74"/>
      <c r="C591" s="74"/>
      <c r="D591" s="74"/>
      <c r="E591" s="80"/>
      <c r="F591" s="74"/>
      <c r="G591" s="81"/>
      <c r="H591" s="74"/>
      <c r="I591" s="81"/>
      <c r="J591" s="74"/>
      <c r="K591" s="81"/>
      <c r="L591" s="74"/>
      <c r="M591" s="81"/>
      <c r="N591" s="74"/>
      <c r="O591" s="81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4.4" x14ac:dyDescent="0.3">
      <c r="A592" s="74"/>
      <c r="B592" s="74"/>
      <c r="C592" s="74"/>
      <c r="D592" s="74"/>
      <c r="E592" s="80"/>
      <c r="F592" s="74"/>
      <c r="G592" s="81"/>
      <c r="H592" s="74"/>
      <c r="I592" s="81"/>
      <c r="J592" s="74"/>
      <c r="K592" s="81"/>
      <c r="L592" s="74"/>
      <c r="M592" s="81"/>
      <c r="N592" s="74"/>
      <c r="O592" s="81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4.4" x14ac:dyDescent="0.3">
      <c r="A593" s="74"/>
      <c r="B593" s="74"/>
      <c r="C593" s="74"/>
      <c r="D593" s="74"/>
      <c r="E593" s="80"/>
      <c r="F593" s="74"/>
      <c r="G593" s="81"/>
      <c r="H593" s="74"/>
      <c r="I593" s="81"/>
      <c r="J593" s="74"/>
      <c r="K593" s="81"/>
      <c r="L593" s="74"/>
      <c r="M593" s="81"/>
      <c r="N593" s="74"/>
      <c r="O593" s="81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4.4" x14ac:dyDescent="0.3">
      <c r="A594" s="74"/>
      <c r="B594" s="74"/>
      <c r="C594" s="74"/>
      <c r="D594" s="74"/>
      <c r="E594" s="80"/>
      <c r="F594" s="74"/>
      <c r="G594" s="81"/>
      <c r="H594" s="74"/>
      <c r="I594" s="81"/>
      <c r="J594" s="74"/>
      <c r="K594" s="81"/>
      <c r="L594" s="74"/>
      <c r="M594" s="81"/>
      <c r="N594" s="74"/>
      <c r="O594" s="81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4.4" x14ac:dyDescent="0.3">
      <c r="A595" s="74"/>
      <c r="B595" s="74"/>
      <c r="C595" s="74"/>
      <c r="D595" s="74"/>
      <c r="E595" s="80"/>
      <c r="F595" s="74"/>
      <c r="G595" s="81"/>
      <c r="H595" s="74"/>
      <c r="I595" s="81"/>
      <c r="J595" s="74"/>
      <c r="K595" s="81"/>
      <c r="L595" s="74"/>
      <c r="M595" s="81"/>
      <c r="N595" s="74"/>
      <c r="O595" s="81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4.4" x14ac:dyDescent="0.3">
      <c r="A596" s="74"/>
      <c r="B596" s="74"/>
      <c r="C596" s="74"/>
      <c r="D596" s="74"/>
      <c r="E596" s="80"/>
      <c r="F596" s="74"/>
      <c r="G596" s="81"/>
      <c r="H596" s="74"/>
      <c r="I596" s="81"/>
      <c r="J596" s="74"/>
      <c r="K596" s="81"/>
      <c r="L596" s="74"/>
      <c r="M596" s="81"/>
      <c r="N596" s="74"/>
      <c r="O596" s="81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4.4" x14ac:dyDescent="0.3">
      <c r="A597" s="74"/>
      <c r="B597" s="74"/>
      <c r="C597" s="74"/>
      <c r="D597" s="74"/>
      <c r="E597" s="80"/>
      <c r="F597" s="74"/>
      <c r="G597" s="81"/>
      <c r="H597" s="74"/>
      <c r="I597" s="81"/>
      <c r="J597" s="74"/>
      <c r="K597" s="81"/>
      <c r="L597" s="74"/>
      <c r="M597" s="81"/>
      <c r="N597" s="74"/>
      <c r="O597" s="81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4.4" x14ac:dyDescent="0.3">
      <c r="A598" s="74"/>
      <c r="B598" s="74"/>
      <c r="C598" s="74"/>
      <c r="D598" s="74"/>
      <c r="E598" s="80"/>
      <c r="F598" s="74"/>
      <c r="G598" s="81"/>
      <c r="H598" s="74"/>
      <c r="I598" s="81"/>
      <c r="J598" s="74"/>
      <c r="K598" s="81"/>
      <c r="L598" s="74"/>
      <c r="M598" s="81"/>
      <c r="N598" s="74"/>
      <c r="O598" s="81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4.4" x14ac:dyDescent="0.3">
      <c r="A599" s="74"/>
      <c r="B599" s="74"/>
      <c r="C599" s="74"/>
      <c r="D599" s="74"/>
      <c r="E599" s="80"/>
      <c r="F599" s="74"/>
      <c r="G599" s="81"/>
      <c r="H599" s="74"/>
      <c r="I599" s="81"/>
      <c r="J599" s="74"/>
      <c r="K599" s="81"/>
      <c r="L599" s="74"/>
      <c r="M599" s="81"/>
      <c r="N599" s="74"/>
      <c r="O599" s="81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4.4" x14ac:dyDescent="0.3">
      <c r="A600" s="74"/>
      <c r="B600" s="74"/>
      <c r="C600" s="74"/>
      <c r="D600" s="74"/>
      <c r="E600" s="80"/>
      <c r="F600" s="74"/>
      <c r="G600" s="81"/>
      <c r="H600" s="74"/>
      <c r="I600" s="81"/>
      <c r="J600" s="74"/>
      <c r="K600" s="81"/>
      <c r="L600" s="74"/>
      <c r="M600" s="81"/>
      <c r="N600" s="74"/>
      <c r="O600" s="81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4.4" x14ac:dyDescent="0.3">
      <c r="A601" s="74"/>
      <c r="B601" s="74"/>
      <c r="C601" s="74"/>
      <c r="D601" s="74"/>
      <c r="E601" s="80"/>
      <c r="F601" s="74"/>
      <c r="G601" s="81"/>
      <c r="H601" s="74"/>
      <c r="I601" s="81"/>
      <c r="J601" s="74"/>
      <c r="K601" s="81"/>
      <c r="L601" s="74"/>
      <c r="M601" s="81"/>
      <c r="N601" s="74"/>
      <c r="O601" s="81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4.4" x14ac:dyDescent="0.3">
      <c r="A602" s="74"/>
      <c r="B602" s="74"/>
      <c r="C602" s="74"/>
      <c r="D602" s="74"/>
      <c r="E602" s="80"/>
      <c r="F602" s="74"/>
      <c r="G602" s="81"/>
      <c r="H602" s="74"/>
      <c r="I602" s="81"/>
      <c r="J602" s="74"/>
      <c r="K602" s="81"/>
      <c r="L602" s="74"/>
      <c r="M602" s="81"/>
      <c r="N602" s="74"/>
      <c r="O602" s="81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4.4" x14ac:dyDescent="0.3">
      <c r="A603" s="74"/>
      <c r="B603" s="74"/>
      <c r="C603" s="74"/>
      <c r="D603" s="74"/>
      <c r="E603" s="80"/>
      <c r="F603" s="74"/>
      <c r="G603" s="81"/>
      <c r="H603" s="74"/>
      <c r="I603" s="81"/>
      <c r="J603" s="74"/>
      <c r="K603" s="81"/>
      <c r="L603" s="74"/>
      <c r="M603" s="81"/>
      <c r="N603" s="74"/>
      <c r="O603" s="81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4.4" x14ac:dyDescent="0.3">
      <c r="A604" s="74"/>
      <c r="B604" s="74"/>
      <c r="C604" s="74"/>
      <c r="D604" s="74"/>
      <c r="E604" s="80"/>
      <c r="F604" s="74"/>
      <c r="G604" s="81"/>
      <c r="H604" s="74"/>
      <c r="I604" s="81"/>
      <c r="J604" s="74"/>
      <c r="K604" s="81"/>
      <c r="L604" s="74"/>
      <c r="M604" s="81"/>
      <c r="N604" s="74"/>
      <c r="O604" s="81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4.4" x14ac:dyDescent="0.3">
      <c r="A605" s="74"/>
      <c r="B605" s="74"/>
      <c r="C605" s="74"/>
      <c r="D605" s="74"/>
      <c r="E605" s="80"/>
      <c r="F605" s="74"/>
      <c r="G605" s="81"/>
      <c r="H605" s="74"/>
      <c r="I605" s="81"/>
      <c r="J605" s="74"/>
      <c r="K605" s="81"/>
      <c r="L605" s="74"/>
      <c r="M605" s="81"/>
      <c r="N605" s="74"/>
      <c r="O605" s="81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4.4" x14ac:dyDescent="0.3">
      <c r="A606" s="74"/>
      <c r="B606" s="74"/>
      <c r="C606" s="74"/>
      <c r="D606" s="74"/>
      <c r="E606" s="80"/>
      <c r="F606" s="74"/>
      <c r="G606" s="81"/>
      <c r="H606" s="74"/>
      <c r="I606" s="81"/>
      <c r="J606" s="74"/>
      <c r="K606" s="81"/>
      <c r="L606" s="74"/>
      <c r="M606" s="81"/>
      <c r="N606" s="74"/>
      <c r="O606" s="81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4.4" x14ac:dyDescent="0.3">
      <c r="A607" s="74"/>
      <c r="B607" s="74"/>
      <c r="C607" s="74"/>
      <c r="D607" s="74"/>
      <c r="E607" s="80"/>
      <c r="F607" s="74"/>
      <c r="G607" s="81"/>
      <c r="H607" s="74"/>
      <c r="I607" s="81"/>
      <c r="J607" s="74"/>
      <c r="K607" s="81"/>
      <c r="L607" s="74"/>
      <c r="M607" s="81"/>
      <c r="N607" s="74"/>
      <c r="O607" s="81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4.4" x14ac:dyDescent="0.3">
      <c r="A608" s="74"/>
      <c r="B608" s="74"/>
      <c r="C608" s="74"/>
      <c r="D608" s="74"/>
      <c r="E608" s="80"/>
      <c r="F608" s="74"/>
      <c r="G608" s="81"/>
      <c r="H608" s="74"/>
      <c r="I608" s="81"/>
      <c r="J608" s="74"/>
      <c r="K608" s="81"/>
      <c r="L608" s="74"/>
      <c r="M608" s="81"/>
      <c r="N608" s="74"/>
      <c r="O608" s="81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4.4" x14ac:dyDescent="0.3">
      <c r="A609" s="74"/>
      <c r="B609" s="74"/>
      <c r="C609" s="74"/>
      <c r="D609" s="74"/>
      <c r="E609" s="80"/>
      <c r="F609" s="74"/>
      <c r="G609" s="81"/>
      <c r="H609" s="74"/>
      <c r="I609" s="81"/>
      <c r="J609" s="74"/>
      <c r="K609" s="81"/>
      <c r="L609" s="74"/>
      <c r="M609" s="81"/>
      <c r="N609" s="74"/>
      <c r="O609" s="81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4.4" x14ac:dyDescent="0.3">
      <c r="A610" s="74"/>
      <c r="B610" s="74"/>
      <c r="C610" s="74"/>
      <c r="D610" s="74"/>
      <c r="E610" s="80"/>
      <c r="F610" s="74"/>
      <c r="G610" s="81"/>
      <c r="H610" s="74"/>
      <c r="I610" s="81"/>
      <c r="J610" s="74"/>
      <c r="K610" s="81"/>
      <c r="L610" s="74"/>
      <c r="M610" s="81"/>
      <c r="N610" s="74"/>
      <c r="O610" s="81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4.4" x14ac:dyDescent="0.3">
      <c r="A611" s="74"/>
      <c r="B611" s="74"/>
      <c r="C611" s="74"/>
      <c r="D611" s="74"/>
      <c r="E611" s="80"/>
      <c r="F611" s="74"/>
      <c r="G611" s="81"/>
      <c r="H611" s="74"/>
      <c r="I611" s="81"/>
      <c r="J611" s="74"/>
      <c r="K611" s="81"/>
      <c r="L611" s="74"/>
      <c r="M611" s="81"/>
      <c r="N611" s="74"/>
      <c r="O611" s="81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4.4" x14ac:dyDescent="0.3">
      <c r="A612" s="74"/>
      <c r="B612" s="74"/>
      <c r="C612" s="74"/>
      <c r="D612" s="74"/>
      <c r="E612" s="80"/>
      <c r="F612" s="74"/>
      <c r="G612" s="81"/>
      <c r="H612" s="74"/>
      <c r="I612" s="81"/>
      <c r="J612" s="74"/>
      <c r="K612" s="81"/>
      <c r="L612" s="74"/>
      <c r="M612" s="81"/>
      <c r="N612" s="74"/>
      <c r="O612" s="81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4.4" x14ac:dyDescent="0.3">
      <c r="A613" s="74"/>
      <c r="B613" s="74"/>
      <c r="C613" s="74"/>
      <c r="D613" s="74"/>
      <c r="E613" s="80"/>
      <c r="F613" s="74"/>
      <c r="G613" s="81"/>
      <c r="H613" s="74"/>
      <c r="I613" s="81"/>
      <c r="J613" s="74"/>
      <c r="K613" s="81"/>
      <c r="L613" s="74"/>
      <c r="M613" s="81"/>
      <c r="N613" s="74"/>
      <c r="O613" s="81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4.4" x14ac:dyDescent="0.3">
      <c r="A614" s="74"/>
      <c r="B614" s="74"/>
      <c r="C614" s="74"/>
      <c r="D614" s="74"/>
      <c r="E614" s="80"/>
      <c r="F614" s="74"/>
      <c r="G614" s="81"/>
      <c r="H614" s="74"/>
      <c r="I614" s="81"/>
      <c r="J614" s="74"/>
      <c r="K614" s="81"/>
      <c r="L614" s="74"/>
      <c r="M614" s="81"/>
      <c r="N614" s="74"/>
      <c r="O614" s="81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4.4" x14ac:dyDescent="0.3">
      <c r="A615" s="74"/>
      <c r="B615" s="74"/>
      <c r="C615" s="74"/>
      <c r="D615" s="74"/>
      <c r="E615" s="80"/>
      <c r="F615" s="74"/>
      <c r="G615" s="81"/>
      <c r="H615" s="74"/>
      <c r="I615" s="81"/>
      <c r="J615" s="74"/>
      <c r="K615" s="81"/>
      <c r="L615" s="74"/>
      <c r="M615" s="81"/>
      <c r="N615" s="74"/>
      <c r="O615" s="81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4.4" x14ac:dyDescent="0.3">
      <c r="A616" s="74"/>
      <c r="B616" s="74"/>
      <c r="C616" s="74"/>
      <c r="D616" s="74"/>
      <c r="E616" s="80"/>
      <c r="F616" s="74"/>
      <c r="G616" s="81"/>
      <c r="H616" s="74"/>
      <c r="I616" s="81"/>
      <c r="J616" s="74"/>
      <c r="K616" s="81"/>
      <c r="L616" s="74"/>
      <c r="M616" s="81"/>
      <c r="N616" s="74"/>
      <c r="O616" s="81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4.4" x14ac:dyDescent="0.3">
      <c r="A617" s="74"/>
      <c r="B617" s="74"/>
      <c r="C617" s="74"/>
      <c r="D617" s="74"/>
      <c r="E617" s="80"/>
      <c r="F617" s="74"/>
      <c r="G617" s="81"/>
      <c r="H617" s="74"/>
      <c r="I617" s="81"/>
      <c r="J617" s="74"/>
      <c r="K617" s="81"/>
      <c r="L617" s="74"/>
      <c r="M617" s="81"/>
      <c r="N617" s="74"/>
      <c r="O617" s="81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4.4" x14ac:dyDescent="0.3">
      <c r="A618" s="74"/>
      <c r="B618" s="74"/>
      <c r="C618" s="74"/>
      <c r="D618" s="74"/>
      <c r="E618" s="80"/>
      <c r="F618" s="74"/>
      <c r="G618" s="81"/>
      <c r="H618" s="74"/>
      <c r="I618" s="81"/>
      <c r="J618" s="74"/>
      <c r="K618" s="81"/>
      <c r="L618" s="74"/>
      <c r="M618" s="81"/>
      <c r="N618" s="74"/>
      <c r="O618" s="81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4.4" x14ac:dyDescent="0.3">
      <c r="A619" s="74"/>
      <c r="B619" s="74"/>
      <c r="C619" s="74"/>
      <c r="D619" s="74"/>
      <c r="E619" s="80"/>
      <c r="F619" s="74"/>
      <c r="G619" s="81"/>
      <c r="H619" s="74"/>
      <c r="I619" s="81"/>
      <c r="J619" s="74"/>
      <c r="K619" s="81"/>
      <c r="L619" s="74"/>
      <c r="M619" s="81"/>
      <c r="N619" s="74"/>
      <c r="O619" s="81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4.4" x14ac:dyDescent="0.3">
      <c r="A620" s="74"/>
      <c r="B620" s="74"/>
      <c r="C620" s="74"/>
      <c r="D620" s="74"/>
      <c r="E620" s="80"/>
      <c r="F620" s="74"/>
      <c r="G620" s="81"/>
      <c r="H620" s="74"/>
      <c r="I620" s="81"/>
      <c r="J620" s="74"/>
      <c r="K620" s="81"/>
      <c r="L620" s="74"/>
      <c r="M620" s="81"/>
      <c r="N620" s="74"/>
      <c r="O620" s="81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4.4" x14ac:dyDescent="0.3">
      <c r="A621" s="74"/>
      <c r="B621" s="74"/>
      <c r="C621" s="74"/>
      <c r="D621" s="74"/>
      <c r="E621" s="80"/>
      <c r="F621" s="74"/>
      <c r="G621" s="81"/>
      <c r="H621" s="74"/>
      <c r="I621" s="81"/>
      <c r="J621" s="74"/>
      <c r="K621" s="81"/>
      <c r="L621" s="74"/>
      <c r="M621" s="81"/>
      <c r="N621" s="74"/>
      <c r="O621" s="81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4.4" x14ac:dyDescent="0.3">
      <c r="A622" s="74"/>
      <c r="B622" s="74"/>
      <c r="C622" s="74"/>
      <c r="D622" s="74"/>
      <c r="E622" s="80"/>
      <c r="F622" s="74"/>
      <c r="G622" s="81"/>
      <c r="H622" s="74"/>
      <c r="I622" s="81"/>
      <c r="J622" s="74"/>
      <c r="K622" s="81"/>
      <c r="L622" s="74"/>
      <c r="M622" s="81"/>
      <c r="N622" s="74"/>
      <c r="O622" s="81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4.4" x14ac:dyDescent="0.3">
      <c r="A623" s="74"/>
      <c r="B623" s="74"/>
      <c r="C623" s="74"/>
      <c r="D623" s="74"/>
      <c r="E623" s="80"/>
      <c r="F623" s="74"/>
      <c r="G623" s="81"/>
      <c r="H623" s="74"/>
      <c r="I623" s="81"/>
      <c r="J623" s="74"/>
      <c r="K623" s="81"/>
      <c r="L623" s="74"/>
      <c r="M623" s="81"/>
      <c r="N623" s="74"/>
      <c r="O623" s="81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4.4" x14ac:dyDescent="0.3">
      <c r="A624" s="74"/>
      <c r="B624" s="74"/>
      <c r="C624" s="74"/>
      <c r="D624" s="74"/>
      <c r="E624" s="80"/>
      <c r="F624" s="74"/>
      <c r="G624" s="81"/>
      <c r="H624" s="74"/>
      <c r="I624" s="81"/>
      <c r="J624" s="74"/>
      <c r="K624" s="81"/>
      <c r="L624" s="74"/>
      <c r="M624" s="81"/>
      <c r="N624" s="74"/>
      <c r="O624" s="81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4.4" x14ac:dyDescent="0.3">
      <c r="A625" s="74"/>
      <c r="B625" s="74"/>
      <c r="C625" s="74"/>
      <c r="D625" s="74"/>
      <c r="E625" s="80"/>
      <c r="F625" s="74"/>
      <c r="G625" s="81"/>
      <c r="H625" s="74"/>
      <c r="I625" s="81"/>
      <c r="J625" s="74"/>
      <c r="K625" s="81"/>
      <c r="L625" s="74"/>
      <c r="M625" s="81"/>
      <c r="N625" s="74"/>
      <c r="O625" s="81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4.4" x14ac:dyDescent="0.3">
      <c r="A626" s="74"/>
      <c r="B626" s="74"/>
      <c r="C626" s="74"/>
      <c r="D626" s="74"/>
      <c r="E626" s="80"/>
      <c r="F626" s="74"/>
      <c r="G626" s="81"/>
      <c r="H626" s="74"/>
      <c r="I626" s="81"/>
      <c r="J626" s="74"/>
      <c r="K626" s="81"/>
      <c r="L626" s="74"/>
      <c r="M626" s="81"/>
      <c r="N626" s="74"/>
      <c r="O626" s="81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4.4" x14ac:dyDescent="0.3">
      <c r="A627" s="74"/>
      <c r="B627" s="74"/>
      <c r="C627" s="74"/>
      <c r="D627" s="74"/>
      <c r="E627" s="80"/>
      <c r="F627" s="74"/>
      <c r="G627" s="81"/>
      <c r="H627" s="74"/>
      <c r="I627" s="81"/>
      <c r="J627" s="74"/>
      <c r="K627" s="81"/>
      <c r="L627" s="74"/>
      <c r="M627" s="81"/>
      <c r="N627" s="74"/>
      <c r="O627" s="81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4.4" x14ac:dyDescent="0.3">
      <c r="A628" s="74"/>
      <c r="B628" s="74"/>
      <c r="C628" s="74"/>
      <c r="D628" s="74"/>
      <c r="E628" s="80"/>
      <c r="F628" s="74"/>
      <c r="G628" s="81"/>
      <c r="H628" s="74"/>
      <c r="I628" s="81"/>
      <c r="J628" s="74"/>
      <c r="K628" s="81"/>
      <c r="L628" s="74"/>
      <c r="M628" s="81"/>
      <c r="N628" s="74"/>
      <c r="O628" s="81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4.4" x14ac:dyDescent="0.3">
      <c r="A629" s="74"/>
      <c r="B629" s="74"/>
      <c r="C629" s="74"/>
      <c r="D629" s="74"/>
      <c r="E629" s="80"/>
      <c r="F629" s="74"/>
      <c r="G629" s="81"/>
      <c r="H629" s="74"/>
      <c r="I629" s="81"/>
      <c r="J629" s="74"/>
      <c r="K629" s="81"/>
      <c r="L629" s="74"/>
      <c r="M629" s="81"/>
      <c r="N629" s="74"/>
      <c r="O629" s="81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4.4" x14ac:dyDescent="0.3">
      <c r="A630" s="74"/>
      <c r="B630" s="74"/>
      <c r="C630" s="74"/>
      <c r="D630" s="74"/>
      <c r="E630" s="80"/>
      <c r="F630" s="74"/>
      <c r="G630" s="81"/>
      <c r="H630" s="74"/>
      <c r="I630" s="81"/>
      <c r="J630" s="74"/>
      <c r="K630" s="81"/>
      <c r="L630" s="74"/>
      <c r="M630" s="81"/>
      <c r="N630" s="74"/>
      <c r="O630" s="81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4.4" x14ac:dyDescent="0.3">
      <c r="A631" s="74"/>
      <c r="B631" s="74"/>
      <c r="C631" s="74"/>
      <c r="D631" s="74"/>
      <c r="E631" s="80"/>
      <c r="F631" s="74"/>
      <c r="G631" s="81"/>
      <c r="H631" s="74"/>
      <c r="I631" s="81"/>
      <c r="J631" s="74"/>
      <c r="K631" s="81"/>
      <c r="L631" s="74"/>
      <c r="M631" s="81"/>
      <c r="N631" s="74"/>
      <c r="O631" s="81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4.4" x14ac:dyDescent="0.3">
      <c r="A632" s="74"/>
      <c r="B632" s="74"/>
      <c r="C632" s="74"/>
      <c r="D632" s="74"/>
      <c r="E632" s="80"/>
      <c r="F632" s="74"/>
      <c r="G632" s="81"/>
      <c r="H632" s="74"/>
      <c r="I632" s="81"/>
      <c r="J632" s="74"/>
      <c r="K632" s="81"/>
      <c r="L632" s="74"/>
      <c r="M632" s="81"/>
      <c r="N632" s="74"/>
      <c r="O632" s="81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4.4" x14ac:dyDescent="0.3">
      <c r="A633" s="74"/>
      <c r="B633" s="74"/>
      <c r="C633" s="74"/>
      <c r="D633" s="74"/>
      <c r="E633" s="80"/>
      <c r="F633" s="74"/>
      <c r="G633" s="81"/>
      <c r="H633" s="74"/>
      <c r="I633" s="81"/>
      <c r="J633" s="74"/>
      <c r="K633" s="81"/>
      <c r="L633" s="74"/>
      <c r="M633" s="81"/>
      <c r="N633" s="74"/>
      <c r="O633" s="81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4.4" x14ac:dyDescent="0.3">
      <c r="A634" s="74"/>
      <c r="B634" s="74"/>
      <c r="C634" s="74"/>
      <c r="D634" s="74"/>
      <c r="E634" s="80"/>
      <c r="F634" s="74"/>
      <c r="G634" s="81"/>
      <c r="H634" s="74"/>
      <c r="I634" s="81"/>
      <c r="J634" s="74"/>
      <c r="K634" s="81"/>
      <c r="L634" s="74"/>
      <c r="M634" s="81"/>
      <c r="N634" s="74"/>
      <c r="O634" s="81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4.4" x14ac:dyDescent="0.3">
      <c r="A635" s="74"/>
      <c r="B635" s="74"/>
      <c r="C635" s="74"/>
      <c r="D635" s="74"/>
      <c r="E635" s="80"/>
      <c r="F635" s="74"/>
      <c r="G635" s="81"/>
      <c r="H635" s="74"/>
      <c r="I635" s="81"/>
      <c r="J635" s="74"/>
      <c r="K635" s="81"/>
      <c r="L635" s="74"/>
      <c r="M635" s="81"/>
      <c r="N635" s="74"/>
      <c r="O635" s="81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4.4" x14ac:dyDescent="0.3">
      <c r="A636" s="74"/>
      <c r="B636" s="74"/>
      <c r="C636" s="74"/>
      <c r="D636" s="74"/>
      <c r="E636" s="80"/>
      <c r="F636" s="74"/>
      <c r="G636" s="81"/>
      <c r="H636" s="74"/>
      <c r="I636" s="81"/>
      <c r="J636" s="74"/>
      <c r="K636" s="81"/>
      <c r="L636" s="74"/>
      <c r="M636" s="81"/>
      <c r="N636" s="74"/>
      <c r="O636" s="81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4.4" x14ac:dyDescent="0.3">
      <c r="A637" s="74"/>
      <c r="B637" s="74"/>
      <c r="C637" s="74"/>
      <c r="D637" s="74"/>
      <c r="E637" s="80"/>
      <c r="F637" s="74"/>
      <c r="G637" s="81"/>
      <c r="H637" s="74"/>
      <c r="I637" s="81"/>
      <c r="J637" s="74"/>
      <c r="K637" s="81"/>
      <c r="L637" s="74"/>
      <c r="M637" s="81"/>
      <c r="N637" s="74"/>
      <c r="O637" s="81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4.4" x14ac:dyDescent="0.3">
      <c r="A638" s="74"/>
      <c r="B638" s="74"/>
      <c r="C638" s="74"/>
      <c r="D638" s="74"/>
      <c r="E638" s="80"/>
      <c r="F638" s="74"/>
      <c r="G638" s="81"/>
      <c r="H638" s="74"/>
      <c r="I638" s="81"/>
      <c r="J638" s="74"/>
      <c r="K638" s="81"/>
      <c r="L638" s="74"/>
      <c r="M638" s="81"/>
      <c r="N638" s="74"/>
      <c r="O638" s="81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4.4" x14ac:dyDescent="0.3">
      <c r="A639" s="74"/>
      <c r="B639" s="74"/>
      <c r="C639" s="74"/>
      <c r="D639" s="74"/>
      <c r="E639" s="80"/>
      <c r="F639" s="74"/>
      <c r="G639" s="81"/>
      <c r="H639" s="74"/>
      <c r="I639" s="81"/>
      <c r="J639" s="74"/>
      <c r="K639" s="81"/>
      <c r="L639" s="74"/>
      <c r="M639" s="81"/>
      <c r="N639" s="74"/>
      <c r="O639" s="81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4.4" x14ac:dyDescent="0.3">
      <c r="A640" s="74"/>
      <c r="B640" s="74"/>
      <c r="C640" s="74"/>
      <c r="D640" s="74"/>
      <c r="E640" s="80"/>
      <c r="F640" s="74"/>
      <c r="G640" s="81"/>
      <c r="H640" s="74"/>
      <c r="I640" s="81"/>
      <c r="J640" s="74"/>
      <c r="K640" s="81"/>
      <c r="L640" s="74"/>
      <c r="M640" s="81"/>
      <c r="N640" s="74"/>
      <c r="O640" s="81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4.4" x14ac:dyDescent="0.3">
      <c r="A641" s="74"/>
      <c r="B641" s="74"/>
      <c r="C641" s="74"/>
      <c r="D641" s="74"/>
      <c r="E641" s="80"/>
      <c r="F641" s="74"/>
      <c r="G641" s="81"/>
      <c r="H641" s="74"/>
      <c r="I641" s="81"/>
      <c r="J641" s="74"/>
      <c r="K641" s="81"/>
      <c r="L641" s="74"/>
      <c r="M641" s="81"/>
      <c r="N641" s="74"/>
      <c r="O641" s="81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4.4" x14ac:dyDescent="0.3">
      <c r="A642" s="74"/>
      <c r="B642" s="74"/>
      <c r="C642" s="74"/>
      <c r="D642" s="74"/>
      <c r="E642" s="80"/>
      <c r="F642" s="74"/>
      <c r="G642" s="81"/>
      <c r="H642" s="74"/>
      <c r="I642" s="81"/>
      <c r="J642" s="74"/>
      <c r="K642" s="81"/>
      <c r="L642" s="74"/>
      <c r="M642" s="81"/>
      <c r="N642" s="74"/>
      <c r="O642" s="81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4.4" x14ac:dyDescent="0.3">
      <c r="A643" s="74"/>
      <c r="B643" s="74"/>
      <c r="C643" s="74"/>
      <c r="D643" s="74"/>
      <c r="E643" s="80"/>
      <c r="F643" s="74"/>
      <c r="G643" s="81"/>
      <c r="H643" s="74"/>
      <c r="I643" s="81"/>
      <c r="J643" s="74"/>
      <c r="K643" s="81"/>
      <c r="L643" s="74"/>
      <c r="M643" s="81"/>
      <c r="N643" s="74"/>
      <c r="O643" s="81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4.4" x14ac:dyDescent="0.3">
      <c r="A644" s="74"/>
      <c r="B644" s="74"/>
      <c r="C644" s="74"/>
      <c r="D644" s="74"/>
      <c r="E644" s="80"/>
      <c r="F644" s="74"/>
      <c r="G644" s="81"/>
      <c r="H644" s="74"/>
      <c r="I644" s="81"/>
      <c r="J644" s="74"/>
      <c r="K644" s="81"/>
      <c r="L644" s="74"/>
      <c r="M644" s="81"/>
      <c r="N644" s="74"/>
      <c r="O644" s="81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4.4" x14ac:dyDescent="0.3">
      <c r="A645" s="74"/>
      <c r="B645" s="74"/>
      <c r="C645" s="74"/>
      <c r="D645" s="74"/>
      <c r="E645" s="80"/>
      <c r="F645" s="74"/>
      <c r="G645" s="81"/>
      <c r="H645" s="74"/>
      <c r="I645" s="81"/>
      <c r="J645" s="74"/>
      <c r="K645" s="81"/>
      <c r="L645" s="74"/>
      <c r="M645" s="81"/>
      <c r="N645" s="74"/>
      <c r="O645" s="81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4.4" x14ac:dyDescent="0.3">
      <c r="A646" s="74"/>
      <c r="B646" s="74"/>
      <c r="C646" s="74"/>
      <c r="D646" s="74"/>
      <c r="E646" s="80"/>
      <c r="F646" s="74"/>
      <c r="G646" s="81"/>
      <c r="H646" s="74"/>
      <c r="I646" s="81"/>
      <c r="J646" s="74"/>
      <c r="K646" s="81"/>
      <c r="L646" s="74"/>
      <c r="M646" s="81"/>
      <c r="N646" s="74"/>
      <c r="O646" s="81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4.4" x14ac:dyDescent="0.3">
      <c r="A647" s="74"/>
      <c r="B647" s="74"/>
      <c r="C647" s="74"/>
      <c r="D647" s="74"/>
      <c r="E647" s="80"/>
      <c r="F647" s="74"/>
      <c r="G647" s="81"/>
      <c r="H647" s="74"/>
      <c r="I647" s="81"/>
      <c r="J647" s="74"/>
      <c r="K647" s="81"/>
      <c r="L647" s="74"/>
      <c r="M647" s="81"/>
      <c r="N647" s="74"/>
      <c r="O647" s="81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4.4" x14ac:dyDescent="0.3">
      <c r="A648" s="74"/>
      <c r="B648" s="74"/>
      <c r="C648" s="74"/>
      <c r="D648" s="74"/>
      <c r="E648" s="80"/>
      <c r="F648" s="74"/>
      <c r="G648" s="81"/>
      <c r="H648" s="74"/>
      <c r="I648" s="81"/>
      <c r="J648" s="74"/>
      <c r="K648" s="81"/>
      <c r="L648" s="74"/>
      <c r="M648" s="81"/>
      <c r="N648" s="74"/>
      <c r="O648" s="81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4.4" x14ac:dyDescent="0.3">
      <c r="A649" s="74"/>
      <c r="B649" s="74"/>
      <c r="C649" s="74"/>
      <c r="D649" s="74"/>
      <c r="E649" s="80"/>
      <c r="F649" s="74"/>
      <c r="G649" s="81"/>
      <c r="H649" s="74"/>
      <c r="I649" s="81"/>
      <c r="J649" s="74"/>
      <c r="K649" s="81"/>
      <c r="L649" s="74"/>
      <c r="M649" s="81"/>
      <c r="N649" s="74"/>
      <c r="O649" s="81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4.4" x14ac:dyDescent="0.3">
      <c r="A650" s="74"/>
      <c r="B650" s="74"/>
      <c r="C650" s="74"/>
      <c r="D650" s="74"/>
      <c r="E650" s="80"/>
      <c r="F650" s="74"/>
      <c r="G650" s="81"/>
      <c r="H650" s="74"/>
      <c r="I650" s="81"/>
      <c r="J650" s="74"/>
      <c r="K650" s="81"/>
      <c r="L650" s="74"/>
      <c r="M650" s="81"/>
      <c r="N650" s="74"/>
      <c r="O650" s="81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4.4" x14ac:dyDescent="0.3">
      <c r="A651" s="74"/>
      <c r="B651" s="74"/>
      <c r="C651" s="74"/>
      <c r="D651" s="74"/>
      <c r="E651" s="80"/>
      <c r="F651" s="74"/>
      <c r="G651" s="81"/>
      <c r="H651" s="74"/>
      <c r="I651" s="81"/>
      <c r="J651" s="74"/>
      <c r="K651" s="81"/>
      <c r="L651" s="74"/>
      <c r="M651" s="81"/>
      <c r="N651" s="74"/>
      <c r="O651" s="81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4.4" x14ac:dyDescent="0.3">
      <c r="A652" s="74"/>
      <c r="B652" s="74"/>
      <c r="C652" s="74"/>
      <c r="D652" s="74"/>
      <c r="E652" s="80"/>
      <c r="F652" s="74"/>
      <c r="G652" s="81"/>
      <c r="H652" s="74"/>
      <c r="I652" s="81"/>
      <c r="J652" s="74"/>
      <c r="K652" s="81"/>
      <c r="L652" s="74"/>
      <c r="M652" s="81"/>
      <c r="N652" s="74"/>
      <c r="O652" s="81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4.4" x14ac:dyDescent="0.3">
      <c r="A653" s="74"/>
      <c r="B653" s="74"/>
      <c r="C653" s="74"/>
      <c r="D653" s="74"/>
      <c r="E653" s="80"/>
      <c r="F653" s="74"/>
      <c r="G653" s="81"/>
      <c r="H653" s="74"/>
      <c r="I653" s="81"/>
      <c r="J653" s="74"/>
      <c r="K653" s="81"/>
      <c r="L653" s="74"/>
      <c r="M653" s="81"/>
      <c r="N653" s="74"/>
      <c r="O653" s="81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4.4" x14ac:dyDescent="0.3">
      <c r="A654" s="74"/>
      <c r="B654" s="74"/>
      <c r="C654" s="74"/>
      <c r="D654" s="74"/>
      <c r="E654" s="80"/>
      <c r="F654" s="74"/>
      <c r="G654" s="81"/>
      <c r="H654" s="74"/>
      <c r="I654" s="81"/>
      <c r="J654" s="74"/>
      <c r="K654" s="81"/>
      <c r="L654" s="74"/>
      <c r="M654" s="81"/>
      <c r="N654" s="74"/>
      <c r="O654" s="81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4.4" x14ac:dyDescent="0.3">
      <c r="A655" s="74"/>
      <c r="B655" s="74"/>
      <c r="C655" s="74"/>
      <c r="D655" s="74"/>
      <c r="E655" s="80"/>
      <c r="F655" s="74"/>
      <c r="G655" s="81"/>
      <c r="H655" s="74"/>
      <c r="I655" s="81"/>
      <c r="J655" s="74"/>
      <c r="K655" s="81"/>
      <c r="L655" s="74"/>
      <c r="M655" s="81"/>
      <c r="N655" s="74"/>
      <c r="O655" s="81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4.4" x14ac:dyDescent="0.3">
      <c r="A656" s="74"/>
      <c r="B656" s="74"/>
      <c r="C656" s="74"/>
      <c r="D656" s="74"/>
      <c r="E656" s="80"/>
      <c r="F656" s="74"/>
      <c r="G656" s="81"/>
      <c r="H656" s="74"/>
      <c r="I656" s="81"/>
      <c r="J656" s="74"/>
      <c r="K656" s="81"/>
      <c r="L656" s="74"/>
      <c r="M656" s="81"/>
      <c r="N656" s="74"/>
      <c r="O656" s="81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4.4" x14ac:dyDescent="0.3">
      <c r="A657" s="74"/>
      <c r="B657" s="74"/>
      <c r="C657" s="74"/>
      <c r="D657" s="74"/>
      <c r="E657" s="80"/>
      <c r="F657" s="74"/>
      <c r="G657" s="81"/>
      <c r="H657" s="74"/>
      <c r="I657" s="81"/>
      <c r="J657" s="74"/>
      <c r="K657" s="81"/>
      <c r="L657" s="74"/>
      <c r="M657" s="81"/>
      <c r="N657" s="74"/>
      <c r="O657" s="81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4.4" x14ac:dyDescent="0.3">
      <c r="A658" s="74"/>
      <c r="B658" s="74"/>
      <c r="C658" s="74"/>
      <c r="D658" s="74"/>
      <c r="E658" s="80"/>
      <c r="F658" s="74"/>
      <c r="G658" s="81"/>
      <c r="H658" s="74"/>
      <c r="I658" s="81"/>
      <c r="J658" s="74"/>
      <c r="K658" s="81"/>
      <c r="L658" s="74"/>
      <c r="M658" s="81"/>
      <c r="N658" s="74"/>
      <c r="O658" s="81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4.4" x14ac:dyDescent="0.3">
      <c r="A659" s="74"/>
      <c r="B659" s="74"/>
      <c r="C659" s="74"/>
      <c r="D659" s="74"/>
      <c r="E659" s="80"/>
      <c r="F659" s="74"/>
      <c r="G659" s="81"/>
      <c r="H659" s="74"/>
      <c r="I659" s="81"/>
      <c r="J659" s="74"/>
      <c r="K659" s="81"/>
      <c r="L659" s="74"/>
      <c r="M659" s="81"/>
      <c r="N659" s="74"/>
      <c r="O659" s="81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4.4" x14ac:dyDescent="0.3">
      <c r="A660" s="74"/>
      <c r="B660" s="74"/>
      <c r="C660" s="74"/>
      <c r="D660" s="74"/>
      <c r="E660" s="80"/>
      <c r="F660" s="74"/>
      <c r="G660" s="81"/>
      <c r="H660" s="74"/>
      <c r="I660" s="81"/>
      <c r="J660" s="74"/>
      <c r="K660" s="81"/>
      <c r="L660" s="74"/>
      <c r="M660" s="81"/>
      <c r="N660" s="74"/>
      <c r="O660" s="81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4.4" x14ac:dyDescent="0.3">
      <c r="A661" s="74"/>
      <c r="B661" s="74"/>
      <c r="C661" s="74"/>
      <c r="D661" s="74"/>
      <c r="E661" s="80"/>
      <c r="F661" s="74"/>
      <c r="G661" s="81"/>
      <c r="H661" s="74"/>
      <c r="I661" s="81"/>
      <c r="J661" s="74"/>
      <c r="K661" s="81"/>
      <c r="L661" s="74"/>
      <c r="M661" s="81"/>
      <c r="N661" s="74"/>
      <c r="O661" s="81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4.4" x14ac:dyDescent="0.3">
      <c r="A662" s="74"/>
      <c r="B662" s="74"/>
      <c r="C662" s="74"/>
      <c r="D662" s="74"/>
      <c r="E662" s="80"/>
      <c r="F662" s="74"/>
      <c r="G662" s="81"/>
      <c r="H662" s="74"/>
      <c r="I662" s="81"/>
      <c r="J662" s="74"/>
      <c r="K662" s="81"/>
      <c r="L662" s="74"/>
      <c r="M662" s="81"/>
      <c r="N662" s="74"/>
      <c r="O662" s="81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4.4" x14ac:dyDescent="0.3">
      <c r="A663" s="74"/>
      <c r="B663" s="74"/>
      <c r="C663" s="74"/>
      <c r="D663" s="74"/>
      <c r="E663" s="80"/>
      <c r="F663" s="74"/>
      <c r="G663" s="81"/>
      <c r="H663" s="74"/>
      <c r="I663" s="81"/>
      <c r="J663" s="74"/>
      <c r="K663" s="81"/>
      <c r="L663" s="74"/>
      <c r="M663" s="81"/>
      <c r="N663" s="74"/>
      <c r="O663" s="81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4.4" x14ac:dyDescent="0.3">
      <c r="A664" s="74"/>
      <c r="B664" s="74"/>
      <c r="C664" s="74"/>
      <c r="D664" s="74"/>
      <c r="E664" s="80"/>
      <c r="F664" s="74"/>
      <c r="G664" s="81"/>
      <c r="H664" s="74"/>
      <c r="I664" s="81"/>
      <c r="J664" s="74"/>
      <c r="K664" s="81"/>
      <c r="L664" s="74"/>
      <c r="M664" s="81"/>
      <c r="N664" s="74"/>
      <c r="O664" s="81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4.4" x14ac:dyDescent="0.3">
      <c r="A665" s="74"/>
      <c r="B665" s="74"/>
      <c r="C665" s="74"/>
      <c r="D665" s="74"/>
      <c r="E665" s="80"/>
      <c r="F665" s="74"/>
      <c r="G665" s="81"/>
      <c r="H665" s="74"/>
      <c r="I665" s="81"/>
      <c r="J665" s="74"/>
      <c r="K665" s="81"/>
      <c r="L665" s="74"/>
      <c r="M665" s="81"/>
      <c r="N665" s="74"/>
      <c r="O665" s="81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4.4" x14ac:dyDescent="0.3">
      <c r="A666" s="74"/>
      <c r="B666" s="74"/>
      <c r="C666" s="74"/>
      <c r="D666" s="74"/>
      <c r="E666" s="80"/>
      <c r="F666" s="74"/>
      <c r="G666" s="81"/>
      <c r="H666" s="74"/>
      <c r="I666" s="81"/>
      <c r="J666" s="74"/>
      <c r="K666" s="81"/>
      <c r="L666" s="74"/>
      <c r="M666" s="81"/>
      <c r="N666" s="74"/>
      <c r="O666" s="81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4.4" x14ac:dyDescent="0.3">
      <c r="A667" s="74"/>
      <c r="B667" s="74"/>
      <c r="C667" s="74"/>
      <c r="D667" s="74"/>
      <c r="E667" s="80"/>
      <c r="F667" s="74"/>
      <c r="G667" s="81"/>
      <c r="H667" s="74"/>
      <c r="I667" s="81"/>
      <c r="J667" s="74"/>
      <c r="K667" s="81"/>
      <c r="L667" s="74"/>
      <c r="M667" s="81"/>
      <c r="N667" s="74"/>
      <c r="O667" s="81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4.4" x14ac:dyDescent="0.3">
      <c r="A668" s="74"/>
      <c r="B668" s="74"/>
      <c r="C668" s="74"/>
      <c r="D668" s="74"/>
      <c r="E668" s="80"/>
      <c r="F668" s="74"/>
      <c r="G668" s="81"/>
      <c r="H668" s="74"/>
      <c r="I668" s="81"/>
      <c r="J668" s="74"/>
      <c r="K668" s="81"/>
      <c r="L668" s="74"/>
      <c r="M668" s="81"/>
      <c r="N668" s="74"/>
      <c r="O668" s="81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4.4" x14ac:dyDescent="0.3">
      <c r="A669" s="74"/>
      <c r="B669" s="74"/>
      <c r="C669" s="74"/>
      <c r="D669" s="74"/>
      <c r="E669" s="80"/>
      <c r="F669" s="74"/>
      <c r="G669" s="81"/>
      <c r="H669" s="74"/>
      <c r="I669" s="81"/>
      <c r="J669" s="74"/>
      <c r="K669" s="81"/>
      <c r="L669" s="74"/>
      <c r="M669" s="81"/>
      <c r="N669" s="74"/>
      <c r="O669" s="81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4.4" x14ac:dyDescent="0.3">
      <c r="A670" s="74"/>
      <c r="B670" s="74"/>
      <c r="C670" s="74"/>
      <c r="D670" s="74"/>
      <c r="E670" s="80"/>
      <c r="F670" s="74"/>
      <c r="G670" s="81"/>
      <c r="H670" s="74"/>
      <c r="I670" s="81"/>
      <c r="J670" s="74"/>
      <c r="K670" s="81"/>
      <c r="L670" s="74"/>
      <c r="M670" s="81"/>
      <c r="N670" s="74"/>
      <c r="O670" s="81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4.4" x14ac:dyDescent="0.3">
      <c r="A671" s="74"/>
      <c r="B671" s="74"/>
      <c r="C671" s="74"/>
      <c r="D671" s="74"/>
      <c r="E671" s="80"/>
      <c r="F671" s="74"/>
      <c r="G671" s="81"/>
      <c r="H671" s="74"/>
      <c r="I671" s="81"/>
      <c r="J671" s="74"/>
      <c r="K671" s="81"/>
      <c r="L671" s="74"/>
      <c r="M671" s="81"/>
      <c r="N671" s="74"/>
      <c r="O671" s="81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4.4" x14ac:dyDescent="0.3">
      <c r="A672" s="74"/>
      <c r="B672" s="74"/>
      <c r="C672" s="74"/>
      <c r="D672" s="74"/>
      <c r="E672" s="80"/>
      <c r="F672" s="74"/>
      <c r="G672" s="81"/>
      <c r="H672" s="74"/>
      <c r="I672" s="81"/>
      <c r="J672" s="74"/>
      <c r="K672" s="81"/>
      <c r="L672" s="74"/>
      <c r="M672" s="81"/>
      <c r="N672" s="74"/>
      <c r="O672" s="81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4.4" x14ac:dyDescent="0.3">
      <c r="A673" s="74"/>
      <c r="B673" s="74"/>
      <c r="C673" s="74"/>
      <c r="D673" s="74"/>
      <c r="E673" s="80"/>
      <c r="F673" s="74"/>
      <c r="G673" s="81"/>
      <c r="H673" s="74"/>
      <c r="I673" s="81"/>
      <c r="J673" s="74"/>
      <c r="K673" s="81"/>
      <c r="L673" s="74"/>
      <c r="M673" s="81"/>
      <c r="N673" s="74"/>
      <c r="O673" s="81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4.4" x14ac:dyDescent="0.3">
      <c r="A674" s="74"/>
      <c r="B674" s="74"/>
      <c r="C674" s="74"/>
      <c r="D674" s="74"/>
      <c r="E674" s="80"/>
      <c r="F674" s="74"/>
      <c r="G674" s="81"/>
      <c r="H674" s="74"/>
      <c r="I674" s="81"/>
      <c r="J674" s="74"/>
      <c r="K674" s="81"/>
      <c r="L674" s="74"/>
      <c r="M674" s="81"/>
      <c r="N674" s="74"/>
      <c r="O674" s="81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4.4" x14ac:dyDescent="0.3">
      <c r="A675" s="74"/>
      <c r="B675" s="74"/>
      <c r="C675" s="74"/>
      <c r="D675" s="74"/>
      <c r="E675" s="80"/>
      <c r="F675" s="74"/>
      <c r="G675" s="81"/>
      <c r="H675" s="74"/>
      <c r="I675" s="81"/>
      <c r="J675" s="74"/>
      <c r="K675" s="81"/>
      <c r="L675" s="74"/>
      <c r="M675" s="81"/>
      <c r="N675" s="74"/>
      <c r="O675" s="81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4.4" x14ac:dyDescent="0.3">
      <c r="A676" s="74"/>
      <c r="B676" s="74"/>
      <c r="C676" s="74"/>
      <c r="D676" s="74"/>
      <c r="E676" s="80"/>
      <c r="F676" s="74"/>
      <c r="G676" s="81"/>
      <c r="H676" s="74"/>
      <c r="I676" s="81"/>
      <c r="J676" s="74"/>
      <c r="K676" s="81"/>
      <c r="L676" s="74"/>
      <c r="M676" s="81"/>
      <c r="N676" s="74"/>
      <c r="O676" s="81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4.4" x14ac:dyDescent="0.3">
      <c r="A677" s="74"/>
      <c r="B677" s="74"/>
      <c r="C677" s="74"/>
      <c r="D677" s="74"/>
      <c r="E677" s="80"/>
      <c r="F677" s="74"/>
      <c r="G677" s="81"/>
      <c r="H677" s="74"/>
      <c r="I677" s="81"/>
      <c r="J677" s="74"/>
      <c r="K677" s="81"/>
      <c r="L677" s="74"/>
      <c r="M677" s="81"/>
      <c r="N677" s="74"/>
      <c r="O677" s="81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4.4" x14ac:dyDescent="0.3">
      <c r="A678" s="74"/>
      <c r="B678" s="74"/>
      <c r="C678" s="74"/>
      <c r="D678" s="74"/>
      <c r="E678" s="80"/>
      <c r="F678" s="74"/>
      <c r="G678" s="81"/>
      <c r="H678" s="74"/>
      <c r="I678" s="81"/>
      <c r="J678" s="74"/>
      <c r="K678" s="81"/>
      <c r="L678" s="74"/>
      <c r="M678" s="81"/>
      <c r="N678" s="74"/>
      <c r="O678" s="81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4.4" x14ac:dyDescent="0.3">
      <c r="A679" s="74"/>
      <c r="B679" s="74"/>
      <c r="C679" s="74"/>
      <c r="D679" s="74"/>
      <c r="E679" s="80"/>
      <c r="F679" s="74"/>
      <c r="G679" s="81"/>
      <c r="H679" s="74"/>
      <c r="I679" s="81"/>
      <c r="J679" s="74"/>
      <c r="K679" s="81"/>
      <c r="L679" s="74"/>
      <c r="M679" s="81"/>
      <c r="N679" s="74"/>
      <c r="O679" s="81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4.4" x14ac:dyDescent="0.3">
      <c r="A680" s="74"/>
      <c r="B680" s="74"/>
      <c r="C680" s="74"/>
      <c r="D680" s="74"/>
      <c r="E680" s="80"/>
      <c r="F680" s="74"/>
      <c r="G680" s="81"/>
      <c r="H680" s="74"/>
      <c r="I680" s="81"/>
      <c r="J680" s="74"/>
      <c r="K680" s="81"/>
      <c r="L680" s="74"/>
      <c r="M680" s="81"/>
      <c r="N680" s="74"/>
      <c r="O680" s="81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4.4" x14ac:dyDescent="0.3">
      <c r="A681" s="74"/>
      <c r="B681" s="74"/>
      <c r="C681" s="74"/>
      <c r="D681" s="74"/>
      <c r="E681" s="80"/>
      <c r="F681" s="74"/>
      <c r="G681" s="81"/>
      <c r="H681" s="74"/>
      <c r="I681" s="81"/>
      <c r="J681" s="74"/>
      <c r="K681" s="81"/>
      <c r="L681" s="74"/>
      <c r="M681" s="81"/>
      <c r="N681" s="74"/>
      <c r="O681" s="81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4.4" x14ac:dyDescent="0.3">
      <c r="A682" s="74"/>
      <c r="B682" s="74"/>
      <c r="C682" s="74"/>
      <c r="D682" s="74"/>
      <c r="E682" s="80"/>
      <c r="F682" s="74"/>
      <c r="G682" s="81"/>
      <c r="H682" s="74"/>
      <c r="I682" s="81"/>
      <c r="J682" s="74"/>
      <c r="K682" s="81"/>
      <c r="L682" s="74"/>
      <c r="M682" s="81"/>
      <c r="N682" s="74"/>
      <c r="O682" s="81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4.4" x14ac:dyDescent="0.3">
      <c r="A683" s="74"/>
      <c r="B683" s="74"/>
      <c r="C683" s="74"/>
      <c r="D683" s="74"/>
      <c r="E683" s="80"/>
      <c r="F683" s="74"/>
      <c r="G683" s="81"/>
      <c r="H683" s="74"/>
      <c r="I683" s="81"/>
      <c r="J683" s="74"/>
      <c r="K683" s="81"/>
      <c r="L683" s="74"/>
      <c r="M683" s="81"/>
      <c r="N683" s="74"/>
      <c r="O683" s="81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4.4" x14ac:dyDescent="0.3">
      <c r="A684" s="74"/>
      <c r="B684" s="74"/>
      <c r="C684" s="74"/>
      <c r="D684" s="74"/>
      <c r="E684" s="80"/>
      <c r="F684" s="74"/>
      <c r="G684" s="81"/>
      <c r="H684" s="74"/>
      <c r="I684" s="81"/>
      <c r="J684" s="74"/>
      <c r="K684" s="81"/>
      <c r="L684" s="74"/>
      <c r="M684" s="81"/>
      <c r="N684" s="74"/>
      <c r="O684" s="81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4.4" x14ac:dyDescent="0.3">
      <c r="A685" s="74"/>
      <c r="B685" s="74"/>
      <c r="C685" s="74"/>
      <c r="D685" s="74"/>
      <c r="E685" s="80"/>
      <c r="F685" s="74"/>
      <c r="G685" s="81"/>
      <c r="H685" s="74"/>
      <c r="I685" s="81"/>
      <c r="J685" s="74"/>
      <c r="K685" s="81"/>
      <c r="L685" s="74"/>
      <c r="M685" s="81"/>
      <c r="N685" s="74"/>
      <c r="O685" s="81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4.4" x14ac:dyDescent="0.3">
      <c r="A686" s="74"/>
      <c r="B686" s="74"/>
      <c r="C686" s="74"/>
      <c r="D686" s="74"/>
      <c r="E686" s="80"/>
      <c r="F686" s="74"/>
      <c r="G686" s="81"/>
      <c r="H686" s="74"/>
      <c r="I686" s="81"/>
      <c r="J686" s="74"/>
      <c r="K686" s="81"/>
      <c r="L686" s="74"/>
      <c r="M686" s="81"/>
      <c r="N686" s="74"/>
      <c r="O686" s="81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4.4" x14ac:dyDescent="0.3">
      <c r="A687" s="74"/>
      <c r="B687" s="74"/>
      <c r="C687" s="74"/>
      <c r="D687" s="74"/>
      <c r="E687" s="80"/>
      <c r="F687" s="74"/>
      <c r="G687" s="81"/>
      <c r="H687" s="74"/>
      <c r="I687" s="81"/>
      <c r="J687" s="74"/>
      <c r="K687" s="81"/>
      <c r="L687" s="74"/>
      <c r="M687" s="81"/>
      <c r="N687" s="74"/>
      <c r="O687" s="81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4.4" x14ac:dyDescent="0.3">
      <c r="A688" s="74"/>
      <c r="B688" s="74"/>
      <c r="C688" s="74"/>
      <c r="D688" s="74"/>
      <c r="E688" s="80"/>
      <c r="F688" s="74"/>
      <c r="G688" s="81"/>
      <c r="H688" s="74"/>
      <c r="I688" s="81"/>
      <c r="J688" s="74"/>
      <c r="K688" s="81"/>
      <c r="L688" s="74"/>
      <c r="M688" s="81"/>
      <c r="N688" s="74"/>
      <c r="O688" s="81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4.4" x14ac:dyDescent="0.3">
      <c r="A689" s="74"/>
      <c r="B689" s="74"/>
      <c r="C689" s="74"/>
      <c r="D689" s="74"/>
      <c r="E689" s="80"/>
      <c r="F689" s="74"/>
      <c r="G689" s="81"/>
      <c r="H689" s="74"/>
      <c r="I689" s="81"/>
      <c r="J689" s="74"/>
      <c r="K689" s="81"/>
      <c r="L689" s="74"/>
      <c r="M689" s="81"/>
      <c r="N689" s="74"/>
      <c r="O689" s="81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4.4" x14ac:dyDescent="0.3">
      <c r="A690" s="74"/>
      <c r="B690" s="74"/>
      <c r="C690" s="74"/>
      <c r="D690" s="74"/>
      <c r="E690" s="80"/>
      <c r="F690" s="74"/>
      <c r="G690" s="81"/>
      <c r="H690" s="74"/>
      <c r="I690" s="81"/>
      <c r="J690" s="74"/>
      <c r="K690" s="81"/>
      <c r="L690" s="74"/>
      <c r="M690" s="81"/>
      <c r="N690" s="74"/>
      <c r="O690" s="81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4.4" x14ac:dyDescent="0.3">
      <c r="A691" s="74"/>
      <c r="B691" s="74"/>
      <c r="C691" s="74"/>
      <c r="D691" s="74"/>
      <c r="E691" s="80"/>
      <c r="F691" s="74"/>
      <c r="G691" s="81"/>
      <c r="H691" s="74"/>
      <c r="I691" s="81"/>
      <c r="J691" s="74"/>
      <c r="K691" s="81"/>
      <c r="L691" s="74"/>
      <c r="M691" s="81"/>
      <c r="N691" s="74"/>
      <c r="O691" s="81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4.4" x14ac:dyDescent="0.3">
      <c r="A692" s="74"/>
      <c r="B692" s="74"/>
      <c r="C692" s="74"/>
      <c r="D692" s="74"/>
      <c r="E692" s="80"/>
      <c r="F692" s="74"/>
      <c r="G692" s="81"/>
      <c r="H692" s="74"/>
      <c r="I692" s="81"/>
      <c r="J692" s="74"/>
      <c r="K692" s="81"/>
      <c r="L692" s="74"/>
      <c r="M692" s="81"/>
      <c r="N692" s="74"/>
      <c r="O692" s="81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4.4" x14ac:dyDescent="0.3">
      <c r="A693" s="74"/>
      <c r="B693" s="74"/>
      <c r="C693" s="74"/>
      <c r="D693" s="74"/>
      <c r="E693" s="80"/>
      <c r="F693" s="74"/>
      <c r="G693" s="81"/>
      <c r="H693" s="74"/>
      <c r="I693" s="81"/>
      <c r="J693" s="74"/>
      <c r="K693" s="81"/>
      <c r="L693" s="74"/>
      <c r="M693" s="81"/>
      <c r="N693" s="74"/>
      <c r="O693" s="81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4.4" x14ac:dyDescent="0.3">
      <c r="A694" s="74"/>
      <c r="B694" s="74"/>
      <c r="C694" s="74"/>
      <c r="D694" s="74"/>
      <c r="E694" s="80"/>
      <c r="F694" s="74"/>
      <c r="G694" s="81"/>
      <c r="H694" s="74"/>
      <c r="I694" s="81"/>
      <c r="J694" s="74"/>
      <c r="K694" s="81"/>
      <c r="L694" s="74"/>
      <c r="M694" s="81"/>
      <c r="N694" s="74"/>
      <c r="O694" s="81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4.4" x14ac:dyDescent="0.3">
      <c r="A695" s="74"/>
      <c r="B695" s="74"/>
      <c r="C695" s="74"/>
      <c r="D695" s="74"/>
      <c r="E695" s="80"/>
      <c r="F695" s="74"/>
      <c r="G695" s="81"/>
      <c r="H695" s="74"/>
      <c r="I695" s="81"/>
      <c r="J695" s="74"/>
      <c r="K695" s="81"/>
      <c r="L695" s="74"/>
      <c r="M695" s="81"/>
      <c r="N695" s="74"/>
      <c r="O695" s="81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4.4" x14ac:dyDescent="0.3">
      <c r="A696" s="74"/>
      <c r="B696" s="74"/>
      <c r="C696" s="74"/>
      <c r="D696" s="74"/>
      <c r="E696" s="80"/>
      <c r="F696" s="74"/>
      <c r="G696" s="81"/>
      <c r="H696" s="74"/>
      <c r="I696" s="81"/>
      <c r="J696" s="74"/>
      <c r="K696" s="81"/>
      <c r="L696" s="74"/>
      <c r="M696" s="81"/>
      <c r="N696" s="74"/>
      <c r="O696" s="81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4.4" x14ac:dyDescent="0.3">
      <c r="A697" s="74"/>
      <c r="B697" s="74"/>
      <c r="C697" s="74"/>
      <c r="D697" s="74"/>
      <c r="E697" s="80"/>
      <c r="F697" s="74"/>
      <c r="G697" s="81"/>
      <c r="H697" s="74"/>
      <c r="I697" s="81"/>
      <c r="J697" s="74"/>
      <c r="K697" s="81"/>
      <c r="L697" s="74"/>
      <c r="M697" s="81"/>
      <c r="N697" s="74"/>
      <c r="O697" s="81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4.4" x14ac:dyDescent="0.3">
      <c r="A698" s="74"/>
      <c r="B698" s="74"/>
      <c r="C698" s="74"/>
      <c r="D698" s="74"/>
      <c r="E698" s="80"/>
      <c r="F698" s="74"/>
      <c r="G698" s="81"/>
      <c r="H698" s="74"/>
      <c r="I698" s="81"/>
      <c r="J698" s="74"/>
      <c r="K698" s="81"/>
      <c r="L698" s="74"/>
      <c r="M698" s="81"/>
      <c r="N698" s="74"/>
      <c r="O698" s="81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4.4" x14ac:dyDescent="0.3">
      <c r="A699" s="74"/>
      <c r="B699" s="74"/>
      <c r="C699" s="74"/>
      <c r="D699" s="74"/>
      <c r="E699" s="80"/>
      <c r="F699" s="74"/>
      <c r="G699" s="81"/>
      <c r="H699" s="74"/>
      <c r="I699" s="81"/>
      <c r="J699" s="74"/>
      <c r="K699" s="81"/>
      <c r="L699" s="74"/>
      <c r="M699" s="81"/>
      <c r="N699" s="74"/>
      <c r="O699" s="81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4.4" x14ac:dyDescent="0.3">
      <c r="A700" s="74"/>
      <c r="B700" s="74"/>
      <c r="C700" s="74"/>
      <c r="D700" s="74"/>
      <c r="E700" s="80"/>
      <c r="F700" s="74"/>
      <c r="G700" s="81"/>
      <c r="H700" s="74"/>
      <c r="I700" s="81"/>
      <c r="J700" s="74"/>
      <c r="K700" s="81"/>
      <c r="L700" s="74"/>
      <c r="M700" s="81"/>
      <c r="N700" s="74"/>
      <c r="O700" s="81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4.4" x14ac:dyDescent="0.3">
      <c r="A701" s="74"/>
      <c r="B701" s="74"/>
      <c r="C701" s="74"/>
      <c r="D701" s="74"/>
      <c r="E701" s="80"/>
      <c r="F701" s="74"/>
      <c r="G701" s="81"/>
      <c r="H701" s="74"/>
      <c r="I701" s="81"/>
      <c r="J701" s="74"/>
      <c r="K701" s="81"/>
      <c r="L701" s="74"/>
      <c r="M701" s="81"/>
      <c r="N701" s="74"/>
      <c r="O701" s="81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4.4" x14ac:dyDescent="0.3">
      <c r="A702" s="74"/>
      <c r="B702" s="74"/>
      <c r="C702" s="74"/>
      <c r="D702" s="74"/>
      <c r="E702" s="80"/>
      <c r="F702" s="74"/>
      <c r="G702" s="81"/>
      <c r="H702" s="74"/>
      <c r="I702" s="81"/>
      <c r="J702" s="74"/>
      <c r="K702" s="81"/>
      <c r="L702" s="74"/>
      <c r="M702" s="81"/>
      <c r="N702" s="74"/>
      <c r="O702" s="81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4.4" x14ac:dyDescent="0.3">
      <c r="A703" s="74"/>
      <c r="B703" s="74"/>
      <c r="C703" s="74"/>
      <c r="D703" s="74"/>
      <c r="E703" s="80"/>
      <c r="F703" s="74"/>
      <c r="G703" s="81"/>
      <c r="H703" s="74"/>
      <c r="I703" s="81"/>
      <c r="J703" s="74"/>
      <c r="K703" s="81"/>
      <c r="L703" s="74"/>
      <c r="M703" s="81"/>
      <c r="N703" s="74"/>
      <c r="O703" s="81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4.4" x14ac:dyDescent="0.3">
      <c r="A704" s="74"/>
      <c r="B704" s="74"/>
      <c r="C704" s="74"/>
      <c r="D704" s="74"/>
      <c r="E704" s="80"/>
      <c r="F704" s="74"/>
      <c r="G704" s="81"/>
      <c r="H704" s="74"/>
      <c r="I704" s="81"/>
      <c r="J704" s="74"/>
      <c r="K704" s="81"/>
      <c r="L704" s="74"/>
      <c r="M704" s="81"/>
      <c r="N704" s="74"/>
      <c r="O704" s="81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4.4" x14ac:dyDescent="0.3">
      <c r="A705" s="74"/>
      <c r="B705" s="74"/>
      <c r="C705" s="74"/>
      <c r="D705" s="74"/>
      <c r="E705" s="80"/>
      <c r="F705" s="74"/>
      <c r="G705" s="81"/>
      <c r="H705" s="74"/>
      <c r="I705" s="81"/>
      <c r="J705" s="74"/>
      <c r="K705" s="81"/>
      <c r="L705" s="74"/>
      <c r="M705" s="81"/>
      <c r="N705" s="74"/>
      <c r="O705" s="81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4.4" x14ac:dyDescent="0.3">
      <c r="A706" s="74"/>
      <c r="B706" s="74"/>
      <c r="C706" s="74"/>
      <c r="D706" s="74"/>
      <c r="E706" s="80"/>
      <c r="F706" s="74"/>
      <c r="G706" s="81"/>
      <c r="H706" s="74"/>
      <c r="I706" s="81"/>
      <c r="J706" s="74"/>
      <c r="K706" s="81"/>
      <c r="L706" s="74"/>
      <c r="M706" s="81"/>
      <c r="N706" s="74"/>
      <c r="O706" s="81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4.4" x14ac:dyDescent="0.3">
      <c r="A707" s="74"/>
      <c r="B707" s="74"/>
      <c r="C707" s="74"/>
      <c r="D707" s="74"/>
      <c r="E707" s="80"/>
      <c r="F707" s="74"/>
      <c r="G707" s="81"/>
      <c r="H707" s="74"/>
      <c r="I707" s="81"/>
      <c r="J707" s="74"/>
      <c r="K707" s="81"/>
      <c r="L707" s="74"/>
      <c r="M707" s="81"/>
      <c r="N707" s="74"/>
      <c r="O707" s="81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4.4" x14ac:dyDescent="0.3">
      <c r="A708" s="74"/>
      <c r="B708" s="74"/>
      <c r="C708" s="74"/>
      <c r="D708" s="74"/>
      <c r="E708" s="80"/>
      <c r="F708" s="74"/>
      <c r="G708" s="81"/>
      <c r="H708" s="74"/>
      <c r="I708" s="81"/>
      <c r="J708" s="74"/>
      <c r="K708" s="81"/>
      <c r="L708" s="74"/>
      <c r="M708" s="81"/>
      <c r="N708" s="74"/>
      <c r="O708" s="81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4.4" x14ac:dyDescent="0.3">
      <c r="A709" s="74"/>
      <c r="B709" s="74"/>
      <c r="C709" s="74"/>
      <c r="D709" s="74"/>
      <c r="E709" s="80"/>
      <c r="F709" s="74"/>
      <c r="G709" s="81"/>
      <c r="H709" s="74"/>
      <c r="I709" s="81"/>
      <c r="J709" s="74"/>
      <c r="K709" s="81"/>
      <c r="L709" s="74"/>
      <c r="M709" s="81"/>
      <c r="N709" s="74"/>
      <c r="O709" s="81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4.4" x14ac:dyDescent="0.3">
      <c r="A710" s="74"/>
      <c r="B710" s="74"/>
      <c r="C710" s="74"/>
      <c r="D710" s="74"/>
      <c r="E710" s="80"/>
      <c r="F710" s="74"/>
      <c r="G710" s="81"/>
      <c r="H710" s="74"/>
      <c r="I710" s="81"/>
      <c r="J710" s="74"/>
      <c r="K710" s="81"/>
      <c r="L710" s="74"/>
      <c r="M710" s="81"/>
      <c r="N710" s="74"/>
      <c r="O710" s="81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4.4" x14ac:dyDescent="0.3">
      <c r="A711" s="74"/>
      <c r="B711" s="74"/>
      <c r="C711" s="74"/>
      <c r="D711" s="74"/>
      <c r="E711" s="80"/>
      <c r="F711" s="74"/>
      <c r="G711" s="81"/>
      <c r="H711" s="74"/>
      <c r="I711" s="81"/>
      <c r="J711" s="74"/>
      <c r="K711" s="81"/>
      <c r="L711" s="74"/>
      <c r="M711" s="81"/>
      <c r="N711" s="74"/>
      <c r="O711" s="81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4.4" x14ac:dyDescent="0.3">
      <c r="A712" s="74"/>
      <c r="B712" s="74"/>
      <c r="C712" s="74"/>
      <c r="D712" s="74"/>
      <c r="E712" s="80"/>
      <c r="F712" s="74"/>
      <c r="G712" s="81"/>
      <c r="H712" s="74"/>
      <c r="I712" s="81"/>
      <c r="J712" s="74"/>
      <c r="K712" s="81"/>
      <c r="L712" s="74"/>
      <c r="M712" s="81"/>
      <c r="N712" s="74"/>
      <c r="O712" s="81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4.4" x14ac:dyDescent="0.3">
      <c r="A713" s="74"/>
      <c r="B713" s="74"/>
      <c r="C713" s="74"/>
      <c r="D713" s="74"/>
      <c r="E713" s="80"/>
      <c r="F713" s="74"/>
      <c r="G713" s="81"/>
      <c r="H713" s="74"/>
      <c r="I713" s="81"/>
      <c r="J713" s="74"/>
      <c r="K713" s="81"/>
      <c r="L713" s="74"/>
      <c r="M713" s="81"/>
      <c r="N713" s="74"/>
      <c r="O713" s="81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4.4" x14ac:dyDescent="0.3">
      <c r="A714" s="74"/>
      <c r="B714" s="74"/>
      <c r="C714" s="74"/>
      <c r="D714" s="74"/>
      <c r="E714" s="80"/>
      <c r="F714" s="74"/>
      <c r="G714" s="81"/>
      <c r="H714" s="74"/>
      <c r="I714" s="81"/>
      <c r="J714" s="74"/>
      <c r="K714" s="81"/>
      <c r="L714" s="74"/>
      <c r="M714" s="81"/>
      <c r="N714" s="74"/>
      <c r="O714" s="81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4.4" x14ac:dyDescent="0.3">
      <c r="A715" s="74"/>
      <c r="B715" s="74"/>
      <c r="C715" s="74"/>
      <c r="D715" s="74"/>
      <c r="E715" s="80"/>
      <c r="F715" s="74"/>
      <c r="G715" s="81"/>
      <c r="H715" s="74"/>
      <c r="I715" s="81"/>
      <c r="J715" s="74"/>
      <c r="K715" s="81"/>
      <c r="L715" s="74"/>
      <c r="M715" s="81"/>
      <c r="N715" s="74"/>
      <c r="O715" s="81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4.4" x14ac:dyDescent="0.3">
      <c r="A716" s="74"/>
      <c r="B716" s="74"/>
      <c r="C716" s="74"/>
      <c r="D716" s="74"/>
      <c r="E716" s="80"/>
      <c r="F716" s="74"/>
      <c r="G716" s="81"/>
      <c r="H716" s="74"/>
      <c r="I716" s="81"/>
      <c r="J716" s="74"/>
      <c r="K716" s="81"/>
      <c r="L716" s="74"/>
      <c r="M716" s="81"/>
      <c r="N716" s="74"/>
      <c r="O716" s="81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4.4" x14ac:dyDescent="0.3">
      <c r="A717" s="74"/>
      <c r="B717" s="74"/>
      <c r="C717" s="74"/>
      <c r="D717" s="74"/>
      <c r="E717" s="80"/>
      <c r="F717" s="74"/>
      <c r="G717" s="81"/>
      <c r="H717" s="74"/>
      <c r="I717" s="81"/>
      <c r="J717" s="74"/>
      <c r="K717" s="81"/>
      <c r="L717" s="74"/>
      <c r="M717" s="81"/>
      <c r="N717" s="74"/>
      <c r="O717" s="81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4.4" x14ac:dyDescent="0.3">
      <c r="A718" s="74"/>
      <c r="B718" s="74"/>
      <c r="C718" s="74"/>
      <c r="D718" s="74"/>
      <c r="E718" s="80"/>
      <c r="F718" s="74"/>
      <c r="G718" s="81"/>
      <c r="H718" s="74"/>
      <c r="I718" s="81"/>
      <c r="J718" s="74"/>
      <c r="K718" s="81"/>
      <c r="L718" s="74"/>
      <c r="M718" s="81"/>
      <c r="N718" s="74"/>
      <c r="O718" s="81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4.4" x14ac:dyDescent="0.3">
      <c r="A719" s="74"/>
      <c r="B719" s="74"/>
      <c r="C719" s="74"/>
      <c r="D719" s="74"/>
      <c r="E719" s="80"/>
      <c r="F719" s="74"/>
      <c r="G719" s="81"/>
      <c r="H719" s="74"/>
      <c r="I719" s="81"/>
      <c r="J719" s="74"/>
      <c r="K719" s="81"/>
      <c r="L719" s="74"/>
      <c r="M719" s="81"/>
      <c r="N719" s="74"/>
      <c r="O719" s="81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4.4" x14ac:dyDescent="0.3">
      <c r="A720" s="74"/>
      <c r="B720" s="74"/>
      <c r="C720" s="74"/>
      <c r="D720" s="74"/>
      <c r="E720" s="80"/>
      <c r="F720" s="74"/>
      <c r="G720" s="81"/>
      <c r="H720" s="74"/>
      <c r="I720" s="81"/>
      <c r="J720" s="74"/>
      <c r="K720" s="81"/>
      <c r="L720" s="74"/>
      <c r="M720" s="81"/>
      <c r="N720" s="74"/>
      <c r="O720" s="81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4.4" x14ac:dyDescent="0.3">
      <c r="A721" s="74"/>
      <c r="B721" s="74"/>
      <c r="C721" s="74"/>
      <c r="D721" s="74"/>
      <c r="E721" s="80"/>
      <c r="F721" s="74"/>
      <c r="G721" s="81"/>
      <c r="H721" s="74"/>
      <c r="I721" s="81"/>
      <c r="J721" s="74"/>
      <c r="K721" s="81"/>
      <c r="L721" s="74"/>
      <c r="M721" s="81"/>
      <c r="N721" s="74"/>
      <c r="O721" s="81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4.4" x14ac:dyDescent="0.3">
      <c r="A722" s="74"/>
      <c r="B722" s="74"/>
      <c r="C722" s="74"/>
      <c r="D722" s="74"/>
      <c r="E722" s="80"/>
      <c r="F722" s="74"/>
      <c r="G722" s="81"/>
      <c r="H722" s="74"/>
      <c r="I722" s="81"/>
      <c r="J722" s="74"/>
      <c r="K722" s="81"/>
      <c r="L722" s="74"/>
      <c r="M722" s="81"/>
      <c r="N722" s="74"/>
      <c r="O722" s="81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4.4" x14ac:dyDescent="0.3">
      <c r="A723" s="74"/>
      <c r="B723" s="74"/>
      <c r="C723" s="74"/>
      <c r="D723" s="74"/>
      <c r="E723" s="80"/>
      <c r="F723" s="74"/>
      <c r="G723" s="81"/>
      <c r="H723" s="74"/>
      <c r="I723" s="81"/>
      <c r="J723" s="74"/>
      <c r="K723" s="81"/>
      <c r="L723" s="74"/>
      <c r="M723" s="81"/>
      <c r="N723" s="74"/>
      <c r="O723" s="81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4.4" x14ac:dyDescent="0.3">
      <c r="A724" s="74"/>
      <c r="B724" s="74"/>
      <c r="C724" s="74"/>
      <c r="D724" s="74"/>
      <c r="E724" s="80"/>
      <c r="F724" s="74"/>
      <c r="G724" s="81"/>
      <c r="H724" s="74"/>
      <c r="I724" s="81"/>
      <c r="J724" s="74"/>
      <c r="K724" s="81"/>
      <c r="L724" s="74"/>
      <c r="M724" s="81"/>
      <c r="N724" s="74"/>
      <c r="O724" s="81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4.4" x14ac:dyDescent="0.3">
      <c r="A725" s="74"/>
      <c r="B725" s="74"/>
      <c r="C725" s="74"/>
      <c r="D725" s="74"/>
      <c r="E725" s="80"/>
      <c r="F725" s="74"/>
      <c r="G725" s="81"/>
      <c r="H725" s="74"/>
      <c r="I725" s="81"/>
      <c r="J725" s="74"/>
      <c r="K725" s="81"/>
      <c r="L725" s="74"/>
      <c r="M725" s="81"/>
      <c r="N725" s="74"/>
      <c r="O725" s="81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4.4" x14ac:dyDescent="0.3">
      <c r="A726" s="74"/>
      <c r="B726" s="74"/>
      <c r="C726" s="74"/>
      <c r="D726" s="74"/>
      <c r="E726" s="80"/>
      <c r="F726" s="74"/>
      <c r="G726" s="81"/>
      <c r="H726" s="74"/>
      <c r="I726" s="81"/>
      <c r="J726" s="74"/>
      <c r="K726" s="81"/>
      <c r="L726" s="74"/>
      <c r="M726" s="81"/>
      <c r="N726" s="74"/>
      <c r="O726" s="81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4.4" x14ac:dyDescent="0.3">
      <c r="A727" s="74"/>
      <c r="B727" s="74"/>
      <c r="C727" s="74"/>
      <c r="D727" s="74"/>
      <c r="E727" s="80"/>
      <c r="F727" s="74"/>
      <c r="G727" s="81"/>
      <c r="H727" s="74"/>
      <c r="I727" s="81"/>
      <c r="J727" s="74"/>
      <c r="K727" s="81"/>
      <c r="L727" s="74"/>
      <c r="M727" s="81"/>
      <c r="N727" s="74"/>
      <c r="O727" s="81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4.4" x14ac:dyDescent="0.3">
      <c r="A728" s="74"/>
      <c r="B728" s="74"/>
      <c r="C728" s="74"/>
      <c r="D728" s="74"/>
      <c r="E728" s="80"/>
      <c r="F728" s="74"/>
      <c r="G728" s="81"/>
      <c r="H728" s="74"/>
      <c r="I728" s="81"/>
      <c r="J728" s="74"/>
      <c r="K728" s="81"/>
      <c r="L728" s="74"/>
      <c r="M728" s="81"/>
      <c r="N728" s="74"/>
      <c r="O728" s="81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4.4" x14ac:dyDescent="0.3">
      <c r="A729" s="74"/>
      <c r="B729" s="74"/>
      <c r="C729" s="74"/>
      <c r="D729" s="74"/>
      <c r="E729" s="80"/>
      <c r="F729" s="74"/>
      <c r="G729" s="81"/>
      <c r="H729" s="74"/>
      <c r="I729" s="81"/>
      <c r="J729" s="74"/>
      <c r="K729" s="81"/>
      <c r="L729" s="74"/>
      <c r="M729" s="81"/>
      <c r="N729" s="74"/>
      <c r="O729" s="81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4.4" x14ac:dyDescent="0.3">
      <c r="A730" s="74"/>
      <c r="B730" s="74"/>
      <c r="C730" s="74"/>
      <c r="D730" s="74"/>
      <c r="E730" s="80"/>
      <c r="F730" s="74"/>
      <c r="G730" s="81"/>
      <c r="H730" s="74"/>
      <c r="I730" s="81"/>
      <c r="J730" s="74"/>
      <c r="K730" s="81"/>
      <c r="L730" s="74"/>
      <c r="M730" s="81"/>
      <c r="N730" s="74"/>
      <c r="O730" s="81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4.4" x14ac:dyDescent="0.3">
      <c r="A731" s="74"/>
      <c r="B731" s="74"/>
      <c r="C731" s="74"/>
      <c r="D731" s="74"/>
      <c r="E731" s="80"/>
      <c r="F731" s="74"/>
      <c r="G731" s="81"/>
      <c r="H731" s="74"/>
      <c r="I731" s="81"/>
      <c r="J731" s="74"/>
      <c r="K731" s="81"/>
      <c r="L731" s="74"/>
      <c r="M731" s="81"/>
      <c r="N731" s="74"/>
      <c r="O731" s="81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4.4" x14ac:dyDescent="0.3">
      <c r="A732" s="74"/>
      <c r="B732" s="74"/>
      <c r="C732" s="74"/>
      <c r="D732" s="74"/>
      <c r="E732" s="80"/>
      <c r="F732" s="74"/>
      <c r="G732" s="81"/>
      <c r="H732" s="74"/>
      <c r="I732" s="81"/>
      <c r="J732" s="74"/>
      <c r="K732" s="81"/>
      <c r="L732" s="74"/>
      <c r="M732" s="81"/>
      <c r="N732" s="74"/>
      <c r="O732" s="81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4.4" x14ac:dyDescent="0.3">
      <c r="A733" s="74"/>
      <c r="B733" s="74"/>
      <c r="C733" s="74"/>
      <c r="D733" s="74"/>
      <c r="E733" s="80"/>
      <c r="F733" s="74"/>
      <c r="G733" s="81"/>
      <c r="H733" s="74"/>
      <c r="I733" s="81"/>
      <c r="J733" s="74"/>
      <c r="K733" s="81"/>
      <c r="L733" s="74"/>
      <c r="M733" s="81"/>
      <c r="N733" s="74"/>
      <c r="O733" s="81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4.4" x14ac:dyDescent="0.3">
      <c r="A734" s="74"/>
      <c r="B734" s="74"/>
      <c r="C734" s="74"/>
      <c r="D734" s="74"/>
      <c r="E734" s="80"/>
      <c r="F734" s="74"/>
      <c r="G734" s="81"/>
      <c r="H734" s="74"/>
      <c r="I734" s="81"/>
      <c r="J734" s="74"/>
      <c r="K734" s="81"/>
      <c r="L734" s="74"/>
      <c r="M734" s="81"/>
      <c r="N734" s="74"/>
      <c r="O734" s="81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4.4" x14ac:dyDescent="0.3">
      <c r="A735" s="74"/>
      <c r="B735" s="74"/>
      <c r="C735" s="74"/>
      <c r="D735" s="74"/>
      <c r="E735" s="80"/>
      <c r="F735" s="74"/>
      <c r="G735" s="81"/>
      <c r="H735" s="74"/>
      <c r="I735" s="81"/>
      <c r="J735" s="74"/>
      <c r="K735" s="81"/>
      <c r="L735" s="74"/>
      <c r="M735" s="81"/>
      <c r="N735" s="74"/>
      <c r="O735" s="81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4.4" x14ac:dyDescent="0.3">
      <c r="A736" s="74"/>
      <c r="B736" s="74"/>
      <c r="C736" s="74"/>
      <c r="D736" s="74"/>
      <c r="E736" s="80"/>
      <c r="F736" s="74"/>
      <c r="G736" s="81"/>
      <c r="H736" s="74"/>
      <c r="I736" s="81"/>
      <c r="J736" s="74"/>
      <c r="K736" s="81"/>
      <c r="L736" s="74"/>
      <c r="M736" s="81"/>
      <c r="N736" s="74"/>
      <c r="O736" s="81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4.4" x14ac:dyDescent="0.3">
      <c r="A737" s="74"/>
      <c r="B737" s="74"/>
      <c r="C737" s="74"/>
      <c r="D737" s="74"/>
      <c r="E737" s="80"/>
      <c r="F737" s="74"/>
      <c r="G737" s="81"/>
      <c r="H737" s="74"/>
      <c r="I737" s="81"/>
      <c r="J737" s="74"/>
      <c r="K737" s="81"/>
      <c r="L737" s="74"/>
      <c r="M737" s="81"/>
      <c r="N737" s="74"/>
      <c r="O737" s="81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4.4" x14ac:dyDescent="0.3">
      <c r="A738" s="74"/>
      <c r="B738" s="74"/>
      <c r="C738" s="74"/>
      <c r="D738" s="74"/>
      <c r="E738" s="80"/>
      <c r="F738" s="74"/>
      <c r="G738" s="81"/>
      <c r="H738" s="74"/>
      <c r="I738" s="81"/>
      <c r="J738" s="74"/>
      <c r="K738" s="81"/>
      <c r="L738" s="74"/>
      <c r="M738" s="81"/>
      <c r="N738" s="74"/>
      <c r="O738" s="81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4.4" x14ac:dyDescent="0.3">
      <c r="A739" s="74"/>
      <c r="B739" s="74"/>
      <c r="C739" s="74"/>
      <c r="D739" s="74"/>
      <c r="E739" s="80"/>
      <c r="F739" s="74"/>
      <c r="G739" s="81"/>
      <c r="H739" s="74"/>
      <c r="I739" s="81"/>
      <c r="J739" s="74"/>
      <c r="K739" s="81"/>
      <c r="L739" s="74"/>
      <c r="M739" s="81"/>
      <c r="N739" s="74"/>
      <c r="O739" s="81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4.4" x14ac:dyDescent="0.3">
      <c r="A740" s="74"/>
      <c r="B740" s="74"/>
      <c r="C740" s="74"/>
      <c r="D740" s="74"/>
      <c r="E740" s="80"/>
      <c r="F740" s="74"/>
      <c r="G740" s="81"/>
      <c r="H740" s="74"/>
      <c r="I740" s="81"/>
      <c r="J740" s="74"/>
      <c r="K740" s="81"/>
      <c r="L740" s="74"/>
      <c r="M740" s="81"/>
      <c r="N740" s="74"/>
      <c r="O740" s="81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4.4" x14ac:dyDescent="0.3">
      <c r="A741" s="74"/>
      <c r="B741" s="74"/>
      <c r="C741" s="74"/>
      <c r="D741" s="74"/>
      <c r="E741" s="80"/>
      <c r="F741" s="74"/>
      <c r="G741" s="81"/>
      <c r="H741" s="74"/>
      <c r="I741" s="81"/>
      <c r="J741" s="74"/>
      <c r="K741" s="81"/>
      <c r="L741" s="74"/>
      <c r="M741" s="81"/>
      <c r="N741" s="74"/>
      <c r="O741" s="81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4.4" x14ac:dyDescent="0.3">
      <c r="A742" s="74"/>
      <c r="B742" s="74"/>
      <c r="C742" s="74"/>
      <c r="D742" s="74"/>
      <c r="E742" s="80"/>
      <c r="F742" s="74"/>
      <c r="G742" s="81"/>
      <c r="H742" s="74"/>
      <c r="I742" s="81"/>
      <c r="J742" s="74"/>
      <c r="K742" s="81"/>
      <c r="L742" s="74"/>
      <c r="M742" s="81"/>
      <c r="N742" s="74"/>
      <c r="O742" s="81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4.4" x14ac:dyDescent="0.3">
      <c r="A743" s="74"/>
      <c r="B743" s="74"/>
      <c r="C743" s="74"/>
      <c r="D743" s="74"/>
      <c r="E743" s="80"/>
      <c r="F743" s="74"/>
      <c r="G743" s="81"/>
      <c r="H743" s="74"/>
      <c r="I743" s="81"/>
      <c r="J743" s="74"/>
      <c r="K743" s="81"/>
      <c r="L743" s="74"/>
      <c r="M743" s="81"/>
      <c r="N743" s="74"/>
      <c r="O743" s="81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4.4" x14ac:dyDescent="0.3">
      <c r="A744" s="74"/>
      <c r="B744" s="74"/>
      <c r="C744" s="74"/>
      <c r="D744" s="74"/>
      <c r="E744" s="80"/>
      <c r="F744" s="74"/>
      <c r="G744" s="81"/>
      <c r="H744" s="74"/>
      <c r="I744" s="81"/>
      <c r="J744" s="74"/>
      <c r="K744" s="81"/>
      <c r="L744" s="74"/>
      <c r="M744" s="81"/>
      <c r="N744" s="74"/>
      <c r="O744" s="81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4.4" x14ac:dyDescent="0.3">
      <c r="A745" s="74"/>
      <c r="B745" s="74"/>
      <c r="C745" s="74"/>
      <c r="D745" s="74"/>
      <c r="E745" s="80"/>
      <c r="F745" s="74"/>
      <c r="G745" s="81"/>
      <c r="H745" s="74"/>
      <c r="I745" s="81"/>
      <c r="J745" s="74"/>
      <c r="K745" s="81"/>
      <c r="L745" s="74"/>
      <c r="M745" s="81"/>
      <c r="N745" s="74"/>
      <c r="O745" s="81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4.4" x14ac:dyDescent="0.3">
      <c r="A746" s="74"/>
      <c r="B746" s="74"/>
      <c r="C746" s="74"/>
      <c r="D746" s="74"/>
      <c r="E746" s="80"/>
      <c r="F746" s="74"/>
      <c r="G746" s="81"/>
      <c r="H746" s="74"/>
      <c r="I746" s="81"/>
      <c r="J746" s="74"/>
      <c r="K746" s="81"/>
      <c r="L746" s="74"/>
      <c r="M746" s="81"/>
      <c r="N746" s="74"/>
      <c r="O746" s="81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4.4" x14ac:dyDescent="0.3">
      <c r="A747" s="74"/>
      <c r="B747" s="74"/>
      <c r="C747" s="74"/>
      <c r="D747" s="74"/>
      <c r="E747" s="80"/>
      <c r="F747" s="74"/>
      <c r="G747" s="81"/>
      <c r="H747" s="74"/>
      <c r="I747" s="81"/>
      <c r="J747" s="74"/>
      <c r="K747" s="81"/>
      <c r="L747" s="74"/>
      <c r="M747" s="81"/>
      <c r="N747" s="74"/>
      <c r="O747" s="81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4.4" x14ac:dyDescent="0.3">
      <c r="A748" s="74"/>
      <c r="B748" s="74"/>
      <c r="C748" s="74"/>
      <c r="D748" s="74"/>
      <c r="E748" s="80"/>
      <c r="F748" s="74"/>
      <c r="G748" s="81"/>
      <c r="H748" s="74"/>
      <c r="I748" s="81"/>
      <c r="J748" s="74"/>
      <c r="K748" s="81"/>
      <c r="L748" s="74"/>
      <c r="M748" s="81"/>
      <c r="N748" s="74"/>
      <c r="O748" s="81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4.4" x14ac:dyDescent="0.3">
      <c r="A749" s="74"/>
      <c r="B749" s="74"/>
      <c r="C749" s="74"/>
      <c r="D749" s="74"/>
      <c r="E749" s="80"/>
      <c r="F749" s="74"/>
      <c r="G749" s="81"/>
      <c r="H749" s="74"/>
      <c r="I749" s="81"/>
      <c r="J749" s="74"/>
      <c r="K749" s="81"/>
      <c r="L749" s="74"/>
      <c r="M749" s="81"/>
      <c r="N749" s="74"/>
      <c r="O749" s="81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4.4" x14ac:dyDescent="0.3">
      <c r="A750" s="74"/>
      <c r="B750" s="74"/>
      <c r="C750" s="74"/>
      <c r="D750" s="74"/>
      <c r="E750" s="80"/>
      <c r="F750" s="74"/>
      <c r="G750" s="81"/>
      <c r="H750" s="74"/>
      <c r="I750" s="81"/>
      <c r="J750" s="74"/>
      <c r="K750" s="81"/>
      <c r="L750" s="74"/>
      <c r="M750" s="81"/>
      <c r="N750" s="74"/>
      <c r="O750" s="81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4.4" x14ac:dyDescent="0.3">
      <c r="A751" s="74"/>
      <c r="B751" s="74"/>
      <c r="C751" s="74"/>
      <c r="D751" s="74"/>
      <c r="E751" s="80"/>
      <c r="F751" s="74"/>
      <c r="G751" s="81"/>
      <c r="H751" s="74"/>
      <c r="I751" s="81"/>
      <c r="J751" s="74"/>
      <c r="K751" s="81"/>
      <c r="L751" s="74"/>
      <c r="M751" s="81"/>
      <c r="N751" s="74"/>
      <c r="O751" s="81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4.4" x14ac:dyDescent="0.3">
      <c r="A752" s="74"/>
      <c r="B752" s="74"/>
      <c r="C752" s="74"/>
      <c r="D752" s="74"/>
      <c r="E752" s="80"/>
      <c r="F752" s="74"/>
      <c r="G752" s="81"/>
      <c r="H752" s="74"/>
      <c r="I752" s="81"/>
      <c r="J752" s="74"/>
      <c r="K752" s="81"/>
      <c r="L752" s="74"/>
      <c r="M752" s="81"/>
      <c r="N752" s="74"/>
      <c r="O752" s="81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4.4" x14ac:dyDescent="0.3">
      <c r="A753" s="74"/>
      <c r="B753" s="74"/>
      <c r="C753" s="74"/>
      <c r="D753" s="74"/>
      <c r="E753" s="80"/>
      <c r="F753" s="74"/>
      <c r="G753" s="81"/>
      <c r="H753" s="74"/>
      <c r="I753" s="81"/>
      <c r="J753" s="74"/>
      <c r="K753" s="81"/>
      <c r="L753" s="74"/>
      <c r="M753" s="81"/>
      <c r="N753" s="74"/>
      <c r="O753" s="81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4.4" x14ac:dyDescent="0.3">
      <c r="A754" s="74"/>
      <c r="B754" s="74"/>
      <c r="C754" s="74"/>
      <c r="D754" s="74"/>
      <c r="E754" s="80"/>
      <c r="F754" s="74"/>
      <c r="G754" s="81"/>
      <c r="H754" s="74"/>
      <c r="I754" s="81"/>
      <c r="J754" s="74"/>
      <c r="K754" s="81"/>
      <c r="L754" s="74"/>
      <c r="M754" s="81"/>
      <c r="N754" s="74"/>
      <c r="O754" s="81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4.4" x14ac:dyDescent="0.3">
      <c r="A755" s="74"/>
      <c r="B755" s="74"/>
      <c r="C755" s="74"/>
      <c r="D755" s="74"/>
      <c r="E755" s="80"/>
      <c r="F755" s="74"/>
      <c r="G755" s="81"/>
      <c r="H755" s="74"/>
      <c r="I755" s="81"/>
      <c r="J755" s="74"/>
      <c r="K755" s="81"/>
      <c r="L755" s="74"/>
      <c r="M755" s="81"/>
      <c r="N755" s="74"/>
      <c r="O755" s="81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4.4" x14ac:dyDescent="0.3">
      <c r="A756" s="74"/>
      <c r="B756" s="74"/>
      <c r="C756" s="74"/>
      <c r="D756" s="74"/>
      <c r="E756" s="80"/>
      <c r="F756" s="74"/>
      <c r="G756" s="81"/>
      <c r="H756" s="74"/>
      <c r="I756" s="81"/>
      <c r="J756" s="74"/>
      <c r="K756" s="81"/>
      <c r="L756" s="74"/>
      <c r="M756" s="81"/>
      <c r="N756" s="74"/>
      <c r="O756" s="81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4.4" x14ac:dyDescent="0.3">
      <c r="A757" s="74"/>
      <c r="B757" s="74"/>
      <c r="C757" s="74"/>
      <c r="D757" s="74"/>
      <c r="E757" s="80"/>
      <c r="F757" s="74"/>
      <c r="G757" s="81"/>
      <c r="H757" s="74"/>
      <c r="I757" s="81"/>
      <c r="J757" s="74"/>
      <c r="K757" s="81"/>
      <c r="L757" s="74"/>
      <c r="M757" s="81"/>
      <c r="N757" s="74"/>
      <c r="O757" s="81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4.4" x14ac:dyDescent="0.3">
      <c r="A758" s="74"/>
      <c r="B758" s="74"/>
      <c r="C758" s="74"/>
      <c r="D758" s="74"/>
      <c r="E758" s="80"/>
      <c r="F758" s="74"/>
      <c r="G758" s="81"/>
      <c r="H758" s="74"/>
      <c r="I758" s="81"/>
      <c r="J758" s="74"/>
      <c r="K758" s="81"/>
      <c r="L758" s="74"/>
      <c r="M758" s="81"/>
      <c r="N758" s="74"/>
      <c r="O758" s="81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4.4" x14ac:dyDescent="0.3">
      <c r="A759" s="74"/>
      <c r="B759" s="74"/>
      <c r="C759" s="74"/>
      <c r="D759" s="74"/>
      <c r="E759" s="80"/>
      <c r="F759" s="74"/>
      <c r="G759" s="81"/>
      <c r="H759" s="74"/>
      <c r="I759" s="81"/>
      <c r="J759" s="74"/>
      <c r="K759" s="81"/>
      <c r="L759" s="74"/>
      <c r="M759" s="81"/>
      <c r="N759" s="74"/>
      <c r="O759" s="81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4.4" x14ac:dyDescent="0.3">
      <c r="A760" s="74"/>
      <c r="B760" s="74"/>
      <c r="C760" s="74"/>
      <c r="D760" s="74"/>
      <c r="E760" s="80"/>
      <c r="F760" s="74"/>
      <c r="G760" s="81"/>
      <c r="H760" s="74"/>
      <c r="I760" s="81"/>
      <c r="J760" s="74"/>
      <c r="K760" s="81"/>
      <c r="L760" s="74"/>
      <c r="M760" s="81"/>
      <c r="N760" s="74"/>
      <c r="O760" s="81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4.4" x14ac:dyDescent="0.3">
      <c r="A761" s="74"/>
      <c r="B761" s="74"/>
      <c r="C761" s="74"/>
      <c r="D761" s="74"/>
      <c r="E761" s="80"/>
      <c r="F761" s="74"/>
      <c r="G761" s="81"/>
      <c r="H761" s="74"/>
      <c r="I761" s="81"/>
      <c r="J761" s="74"/>
      <c r="K761" s="81"/>
      <c r="L761" s="74"/>
      <c r="M761" s="81"/>
      <c r="N761" s="74"/>
      <c r="O761" s="81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4.4" x14ac:dyDescent="0.3">
      <c r="A762" s="74"/>
      <c r="B762" s="74"/>
      <c r="C762" s="74"/>
      <c r="D762" s="74"/>
      <c r="E762" s="80"/>
      <c r="F762" s="74"/>
      <c r="G762" s="81"/>
      <c r="H762" s="74"/>
      <c r="I762" s="81"/>
      <c r="J762" s="74"/>
      <c r="K762" s="81"/>
      <c r="L762" s="74"/>
      <c r="M762" s="81"/>
      <c r="N762" s="74"/>
      <c r="O762" s="81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4.4" x14ac:dyDescent="0.3">
      <c r="A763" s="74"/>
      <c r="B763" s="74"/>
      <c r="C763" s="74"/>
      <c r="D763" s="74"/>
      <c r="E763" s="80"/>
      <c r="F763" s="74"/>
      <c r="G763" s="81"/>
      <c r="H763" s="74"/>
      <c r="I763" s="81"/>
      <c r="J763" s="74"/>
      <c r="K763" s="81"/>
      <c r="L763" s="74"/>
      <c r="M763" s="81"/>
      <c r="N763" s="74"/>
      <c r="O763" s="81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4.4" x14ac:dyDescent="0.3">
      <c r="A764" s="74"/>
      <c r="B764" s="74"/>
      <c r="C764" s="74"/>
      <c r="D764" s="74"/>
      <c r="E764" s="80"/>
      <c r="F764" s="74"/>
      <c r="G764" s="81"/>
      <c r="H764" s="74"/>
      <c r="I764" s="81"/>
      <c r="J764" s="74"/>
      <c r="K764" s="81"/>
      <c r="L764" s="74"/>
      <c r="M764" s="81"/>
      <c r="N764" s="74"/>
      <c r="O764" s="81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4.4" x14ac:dyDescent="0.3">
      <c r="A765" s="74"/>
      <c r="B765" s="74"/>
      <c r="C765" s="74"/>
      <c r="D765" s="74"/>
      <c r="E765" s="80"/>
      <c r="F765" s="74"/>
      <c r="G765" s="81"/>
      <c r="H765" s="74"/>
      <c r="I765" s="81"/>
      <c r="J765" s="74"/>
      <c r="K765" s="81"/>
      <c r="L765" s="74"/>
      <c r="M765" s="81"/>
      <c r="N765" s="74"/>
      <c r="O765" s="81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4.4" x14ac:dyDescent="0.3">
      <c r="A766" s="74"/>
      <c r="B766" s="74"/>
      <c r="C766" s="74"/>
      <c r="D766" s="74"/>
      <c r="E766" s="80"/>
      <c r="F766" s="74"/>
      <c r="G766" s="81"/>
      <c r="H766" s="74"/>
      <c r="I766" s="81"/>
      <c r="J766" s="74"/>
      <c r="K766" s="81"/>
      <c r="L766" s="74"/>
      <c r="M766" s="81"/>
      <c r="N766" s="74"/>
      <c r="O766" s="81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4.4" x14ac:dyDescent="0.3">
      <c r="A767" s="74"/>
      <c r="B767" s="74"/>
      <c r="C767" s="74"/>
      <c r="D767" s="74"/>
      <c r="E767" s="80"/>
      <c r="F767" s="74"/>
      <c r="G767" s="81"/>
      <c r="H767" s="74"/>
      <c r="I767" s="81"/>
      <c r="J767" s="74"/>
      <c r="K767" s="81"/>
      <c r="L767" s="74"/>
      <c r="M767" s="81"/>
      <c r="N767" s="74"/>
      <c r="O767" s="81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4.4" x14ac:dyDescent="0.3">
      <c r="A768" s="74"/>
      <c r="B768" s="74"/>
      <c r="C768" s="74"/>
      <c r="D768" s="74"/>
      <c r="E768" s="80"/>
      <c r="F768" s="74"/>
      <c r="G768" s="81"/>
      <c r="H768" s="74"/>
      <c r="I768" s="81"/>
      <c r="J768" s="74"/>
      <c r="K768" s="81"/>
      <c r="L768" s="74"/>
      <c r="M768" s="81"/>
      <c r="N768" s="74"/>
      <c r="O768" s="81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4.4" x14ac:dyDescent="0.3">
      <c r="A769" s="74"/>
      <c r="B769" s="74"/>
      <c r="C769" s="74"/>
      <c r="D769" s="74"/>
      <c r="E769" s="80"/>
      <c r="F769" s="74"/>
      <c r="G769" s="81"/>
      <c r="H769" s="74"/>
      <c r="I769" s="81"/>
      <c r="J769" s="74"/>
      <c r="K769" s="81"/>
      <c r="L769" s="74"/>
      <c r="M769" s="81"/>
      <c r="N769" s="74"/>
      <c r="O769" s="81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4.4" x14ac:dyDescent="0.3">
      <c r="A770" s="74"/>
      <c r="B770" s="74"/>
      <c r="C770" s="74"/>
      <c r="D770" s="74"/>
      <c r="E770" s="80"/>
      <c r="F770" s="74"/>
      <c r="G770" s="81"/>
      <c r="H770" s="74"/>
      <c r="I770" s="81"/>
      <c r="J770" s="74"/>
      <c r="K770" s="81"/>
      <c r="L770" s="74"/>
      <c r="M770" s="81"/>
      <c r="N770" s="74"/>
      <c r="O770" s="81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4.4" x14ac:dyDescent="0.3">
      <c r="A771" s="74"/>
      <c r="B771" s="74"/>
      <c r="C771" s="74"/>
      <c r="D771" s="74"/>
      <c r="E771" s="80"/>
      <c r="F771" s="74"/>
      <c r="G771" s="81"/>
      <c r="H771" s="74"/>
      <c r="I771" s="81"/>
      <c r="J771" s="74"/>
      <c r="K771" s="81"/>
      <c r="L771" s="74"/>
      <c r="M771" s="81"/>
      <c r="N771" s="74"/>
      <c r="O771" s="81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4.4" x14ac:dyDescent="0.3">
      <c r="A772" s="74"/>
      <c r="B772" s="74"/>
      <c r="C772" s="74"/>
      <c r="D772" s="74"/>
      <c r="E772" s="80"/>
      <c r="F772" s="74"/>
      <c r="G772" s="81"/>
      <c r="H772" s="74"/>
      <c r="I772" s="81"/>
      <c r="J772" s="74"/>
      <c r="K772" s="81"/>
      <c r="L772" s="74"/>
      <c r="M772" s="81"/>
      <c r="N772" s="74"/>
      <c r="O772" s="81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4.4" x14ac:dyDescent="0.3">
      <c r="A773" s="74"/>
      <c r="B773" s="74"/>
      <c r="C773" s="74"/>
      <c r="D773" s="74"/>
      <c r="E773" s="80"/>
      <c r="F773" s="74"/>
      <c r="G773" s="81"/>
      <c r="H773" s="74"/>
      <c r="I773" s="81"/>
      <c r="J773" s="74"/>
      <c r="K773" s="81"/>
      <c r="L773" s="74"/>
      <c r="M773" s="81"/>
      <c r="N773" s="74"/>
      <c r="O773" s="81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4.4" x14ac:dyDescent="0.3">
      <c r="A774" s="74"/>
      <c r="B774" s="74"/>
      <c r="C774" s="74"/>
      <c r="D774" s="74"/>
      <c r="E774" s="80"/>
      <c r="F774" s="74"/>
      <c r="G774" s="81"/>
      <c r="H774" s="74"/>
      <c r="I774" s="81"/>
      <c r="J774" s="74"/>
      <c r="K774" s="81"/>
      <c r="L774" s="74"/>
      <c r="M774" s="81"/>
      <c r="N774" s="74"/>
      <c r="O774" s="81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4.4" x14ac:dyDescent="0.3">
      <c r="A775" s="74"/>
      <c r="B775" s="74"/>
      <c r="C775" s="74"/>
      <c r="D775" s="74"/>
      <c r="E775" s="80"/>
      <c r="F775" s="74"/>
      <c r="G775" s="81"/>
      <c r="H775" s="74"/>
      <c r="I775" s="81"/>
      <c r="J775" s="74"/>
      <c r="K775" s="81"/>
      <c r="L775" s="74"/>
      <c r="M775" s="81"/>
      <c r="N775" s="74"/>
      <c r="O775" s="81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4.4" x14ac:dyDescent="0.3">
      <c r="A776" s="74"/>
      <c r="B776" s="74"/>
      <c r="C776" s="74"/>
      <c r="D776" s="74"/>
      <c r="E776" s="80"/>
      <c r="F776" s="74"/>
      <c r="G776" s="81"/>
      <c r="H776" s="74"/>
      <c r="I776" s="81"/>
      <c r="J776" s="74"/>
      <c r="K776" s="81"/>
      <c r="L776" s="74"/>
      <c r="M776" s="81"/>
      <c r="N776" s="74"/>
      <c r="O776" s="81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4.4" x14ac:dyDescent="0.3">
      <c r="A777" s="74"/>
      <c r="B777" s="74"/>
      <c r="C777" s="74"/>
      <c r="D777" s="74"/>
      <c r="E777" s="80"/>
      <c r="F777" s="74"/>
      <c r="G777" s="81"/>
      <c r="H777" s="74"/>
      <c r="I777" s="81"/>
      <c r="J777" s="74"/>
      <c r="K777" s="81"/>
      <c r="L777" s="74"/>
      <c r="M777" s="81"/>
      <c r="N777" s="74"/>
      <c r="O777" s="81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4.4" x14ac:dyDescent="0.3">
      <c r="A778" s="74"/>
      <c r="B778" s="74"/>
      <c r="C778" s="74"/>
      <c r="D778" s="74"/>
      <c r="E778" s="80"/>
      <c r="F778" s="74"/>
      <c r="G778" s="81"/>
      <c r="H778" s="74"/>
      <c r="I778" s="81"/>
      <c r="J778" s="74"/>
      <c r="K778" s="81"/>
      <c r="L778" s="74"/>
      <c r="M778" s="81"/>
      <c r="N778" s="74"/>
      <c r="O778" s="81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4.4" x14ac:dyDescent="0.3">
      <c r="A779" s="74"/>
      <c r="B779" s="74"/>
      <c r="C779" s="74"/>
      <c r="D779" s="74"/>
      <c r="E779" s="80"/>
      <c r="F779" s="74"/>
      <c r="G779" s="81"/>
      <c r="H779" s="74"/>
      <c r="I779" s="81"/>
      <c r="J779" s="74"/>
      <c r="K779" s="81"/>
      <c r="L779" s="74"/>
      <c r="M779" s="81"/>
      <c r="N779" s="74"/>
      <c r="O779" s="81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4.4" x14ac:dyDescent="0.3">
      <c r="A780" s="74"/>
      <c r="B780" s="74"/>
      <c r="C780" s="74"/>
      <c r="D780" s="74"/>
      <c r="E780" s="80"/>
      <c r="F780" s="74"/>
      <c r="G780" s="81"/>
      <c r="H780" s="74"/>
      <c r="I780" s="81"/>
      <c r="J780" s="74"/>
      <c r="K780" s="81"/>
      <c r="L780" s="74"/>
      <c r="M780" s="81"/>
      <c r="N780" s="74"/>
      <c r="O780" s="81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4.4" x14ac:dyDescent="0.3">
      <c r="A781" s="74"/>
      <c r="B781" s="74"/>
      <c r="C781" s="74"/>
      <c r="D781" s="74"/>
      <c r="E781" s="80"/>
      <c r="F781" s="74"/>
      <c r="G781" s="81"/>
      <c r="H781" s="74"/>
      <c r="I781" s="81"/>
      <c r="J781" s="74"/>
      <c r="K781" s="81"/>
      <c r="L781" s="74"/>
      <c r="M781" s="81"/>
      <c r="N781" s="74"/>
      <c r="O781" s="81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4.4" x14ac:dyDescent="0.3">
      <c r="A782" s="74"/>
      <c r="B782" s="74"/>
      <c r="C782" s="74"/>
      <c r="D782" s="74"/>
      <c r="E782" s="80"/>
      <c r="F782" s="74"/>
      <c r="G782" s="81"/>
      <c r="H782" s="74"/>
      <c r="I782" s="81"/>
      <c r="J782" s="74"/>
      <c r="K782" s="81"/>
      <c r="L782" s="74"/>
      <c r="M782" s="81"/>
      <c r="N782" s="74"/>
      <c r="O782" s="81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4.4" x14ac:dyDescent="0.3">
      <c r="A783" s="74"/>
      <c r="B783" s="74"/>
      <c r="C783" s="74"/>
      <c r="D783" s="74"/>
      <c r="E783" s="80"/>
      <c r="F783" s="74"/>
      <c r="G783" s="81"/>
      <c r="H783" s="74"/>
      <c r="I783" s="81"/>
      <c r="J783" s="74"/>
      <c r="K783" s="81"/>
      <c r="L783" s="74"/>
      <c r="M783" s="81"/>
      <c r="N783" s="74"/>
      <c r="O783" s="81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4.4" x14ac:dyDescent="0.3">
      <c r="A784" s="74"/>
      <c r="B784" s="74"/>
      <c r="C784" s="74"/>
      <c r="D784" s="74"/>
      <c r="E784" s="80"/>
      <c r="F784" s="74"/>
      <c r="G784" s="81"/>
      <c r="H784" s="74"/>
      <c r="I784" s="81"/>
      <c r="J784" s="74"/>
      <c r="K784" s="81"/>
      <c r="L784" s="74"/>
      <c r="M784" s="81"/>
      <c r="N784" s="74"/>
      <c r="O784" s="81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4.4" x14ac:dyDescent="0.3">
      <c r="A785" s="74"/>
      <c r="B785" s="74"/>
      <c r="C785" s="74"/>
      <c r="D785" s="74"/>
      <c r="E785" s="80"/>
      <c r="F785" s="74"/>
      <c r="G785" s="81"/>
      <c r="H785" s="74"/>
      <c r="I785" s="81"/>
      <c r="J785" s="74"/>
      <c r="K785" s="81"/>
      <c r="L785" s="74"/>
      <c r="M785" s="81"/>
      <c r="N785" s="74"/>
      <c r="O785" s="81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4.4" x14ac:dyDescent="0.3">
      <c r="A786" s="74"/>
      <c r="B786" s="74"/>
      <c r="C786" s="74"/>
      <c r="D786" s="74"/>
      <c r="E786" s="80"/>
      <c r="F786" s="74"/>
      <c r="G786" s="81"/>
      <c r="H786" s="74"/>
      <c r="I786" s="81"/>
      <c r="J786" s="74"/>
      <c r="K786" s="81"/>
      <c r="L786" s="74"/>
      <c r="M786" s="81"/>
      <c r="N786" s="74"/>
      <c r="O786" s="81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4.4" x14ac:dyDescent="0.3">
      <c r="A787" s="74"/>
      <c r="B787" s="74"/>
      <c r="C787" s="74"/>
      <c r="D787" s="74"/>
      <c r="E787" s="80"/>
      <c r="F787" s="74"/>
      <c r="G787" s="81"/>
      <c r="H787" s="74"/>
      <c r="I787" s="81"/>
      <c r="J787" s="74"/>
      <c r="K787" s="81"/>
      <c r="L787" s="74"/>
      <c r="M787" s="81"/>
      <c r="N787" s="74"/>
      <c r="O787" s="81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4.4" x14ac:dyDescent="0.3">
      <c r="A788" s="74"/>
      <c r="B788" s="74"/>
      <c r="C788" s="74"/>
      <c r="D788" s="74"/>
      <c r="E788" s="80"/>
      <c r="F788" s="74"/>
      <c r="G788" s="81"/>
      <c r="H788" s="74"/>
      <c r="I788" s="81"/>
      <c r="J788" s="74"/>
      <c r="K788" s="81"/>
      <c r="L788" s="74"/>
      <c r="M788" s="81"/>
      <c r="N788" s="74"/>
      <c r="O788" s="81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4.4" x14ac:dyDescent="0.3">
      <c r="A789" s="74"/>
      <c r="B789" s="74"/>
      <c r="C789" s="74"/>
      <c r="D789" s="74"/>
      <c r="E789" s="80"/>
      <c r="F789" s="74"/>
      <c r="G789" s="81"/>
      <c r="H789" s="74"/>
      <c r="I789" s="81"/>
      <c r="J789" s="74"/>
      <c r="K789" s="81"/>
      <c r="L789" s="74"/>
      <c r="M789" s="81"/>
      <c r="N789" s="74"/>
      <c r="O789" s="81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4.4" x14ac:dyDescent="0.3">
      <c r="A790" s="74"/>
      <c r="B790" s="74"/>
      <c r="C790" s="74"/>
      <c r="D790" s="74"/>
      <c r="E790" s="80"/>
      <c r="F790" s="74"/>
      <c r="G790" s="81"/>
      <c r="H790" s="74"/>
      <c r="I790" s="81"/>
      <c r="J790" s="74"/>
      <c r="K790" s="81"/>
      <c r="L790" s="74"/>
      <c r="M790" s="81"/>
      <c r="N790" s="74"/>
      <c r="O790" s="81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4.4" x14ac:dyDescent="0.3">
      <c r="A791" s="74"/>
      <c r="B791" s="74"/>
      <c r="C791" s="74"/>
      <c r="D791" s="74"/>
      <c r="E791" s="80"/>
      <c r="F791" s="74"/>
      <c r="G791" s="81"/>
      <c r="H791" s="74"/>
      <c r="I791" s="81"/>
      <c r="J791" s="74"/>
      <c r="K791" s="81"/>
      <c r="L791" s="74"/>
      <c r="M791" s="81"/>
      <c r="N791" s="74"/>
      <c r="O791" s="81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4.4" x14ac:dyDescent="0.3">
      <c r="A792" s="74"/>
      <c r="B792" s="74"/>
      <c r="C792" s="74"/>
      <c r="D792" s="74"/>
      <c r="E792" s="80"/>
      <c r="F792" s="74"/>
      <c r="G792" s="81"/>
      <c r="H792" s="74"/>
      <c r="I792" s="81"/>
      <c r="J792" s="74"/>
      <c r="K792" s="81"/>
      <c r="L792" s="74"/>
      <c r="M792" s="81"/>
      <c r="N792" s="74"/>
      <c r="O792" s="81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4.4" x14ac:dyDescent="0.3">
      <c r="A793" s="74"/>
      <c r="B793" s="74"/>
      <c r="C793" s="74"/>
      <c r="D793" s="74"/>
      <c r="E793" s="80"/>
      <c r="F793" s="74"/>
      <c r="G793" s="81"/>
      <c r="H793" s="74"/>
      <c r="I793" s="81"/>
      <c r="J793" s="74"/>
      <c r="K793" s="81"/>
      <c r="L793" s="74"/>
      <c r="M793" s="81"/>
      <c r="N793" s="74"/>
      <c r="O793" s="81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4.4" x14ac:dyDescent="0.3">
      <c r="A794" s="74"/>
      <c r="B794" s="74"/>
      <c r="C794" s="74"/>
      <c r="D794" s="74"/>
      <c r="E794" s="80"/>
      <c r="F794" s="74"/>
      <c r="G794" s="81"/>
      <c r="H794" s="74"/>
      <c r="I794" s="81"/>
      <c r="J794" s="74"/>
      <c r="K794" s="81"/>
      <c r="L794" s="74"/>
      <c r="M794" s="81"/>
      <c r="N794" s="74"/>
      <c r="O794" s="81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4.4" x14ac:dyDescent="0.3">
      <c r="A795" s="74"/>
      <c r="B795" s="74"/>
      <c r="C795" s="74"/>
      <c r="D795" s="74"/>
      <c r="E795" s="80"/>
      <c r="F795" s="74"/>
      <c r="G795" s="81"/>
      <c r="H795" s="74"/>
      <c r="I795" s="81"/>
      <c r="J795" s="74"/>
      <c r="K795" s="81"/>
      <c r="L795" s="74"/>
      <c r="M795" s="81"/>
      <c r="N795" s="74"/>
      <c r="O795" s="81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4.4" x14ac:dyDescent="0.3">
      <c r="A796" s="74"/>
      <c r="B796" s="74"/>
      <c r="C796" s="74"/>
      <c r="D796" s="74"/>
      <c r="E796" s="80"/>
      <c r="F796" s="74"/>
      <c r="G796" s="81"/>
      <c r="H796" s="74"/>
      <c r="I796" s="81"/>
      <c r="J796" s="74"/>
      <c r="K796" s="81"/>
      <c r="L796" s="74"/>
      <c r="M796" s="81"/>
      <c r="N796" s="74"/>
      <c r="O796" s="81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4.4" x14ac:dyDescent="0.3">
      <c r="A797" s="74"/>
      <c r="B797" s="74"/>
      <c r="C797" s="74"/>
      <c r="D797" s="74"/>
      <c r="E797" s="80"/>
      <c r="F797" s="74"/>
      <c r="G797" s="81"/>
      <c r="H797" s="74"/>
      <c r="I797" s="81"/>
      <c r="J797" s="74"/>
      <c r="K797" s="81"/>
      <c r="L797" s="74"/>
      <c r="M797" s="81"/>
      <c r="N797" s="74"/>
      <c r="O797" s="81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4.4" x14ac:dyDescent="0.3">
      <c r="A798" s="74"/>
      <c r="B798" s="74"/>
      <c r="C798" s="74"/>
      <c r="D798" s="74"/>
      <c r="E798" s="80"/>
      <c r="F798" s="74"/>
      <c r="G798" s="81"/>
      <c r="H798" s="74"/>
      <c r="I798" s="81"/>
      <c r="J798" s="74"/>
      <c r="K798" s="81"/>
      <c r="L798" s="74"/>
      <c r="M798" s="81"/>
      <c r="N798" s="74"/>
      <c r="O798" s="81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4.4" x14ac:dyDescent="0.3">
      <c r="A799" s="74"/>
      <c r="B799" s="74"/>
      <c r="C799" s="74"/>
      <c r="D799" s="74"/>
      <c r="E799" s="80"/>
      <c r="F799" s="74"/>
      <c r="G799" s="81"/>
      <c r="H799" s="74"/>
      <c r="I799" s="81"/>
      <c r="J799" s="74"/>
      <c r="K799" s="81"/>
      <c r="L799" s="74"/>
      <c r="M799" s="81"/>
      <c r="N799" s="74"/>
      <c r="O799" s="81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4.4" x14ac:dyDescent="0.3">
      <c r="A800" s="74"/>
      <c r="B800" s="74"/>
      <c r="C800" s="74"/>
      <c r="D800" s="74"/>
      <c r="E800" s="80"/>
      <c r="F800" s="74"/>
      <c r="G800" s="81"/>
      <c r="H800" s="74"/>
      <c r="I800" s="81"/>
      <c r="J800" s="74"/>
      <c r="K800" s="81"/>
      <c r="L800" s="74"/>
      <c r="M800" s="81"/>
      <c r="N800" s="74"/>
      <c r="O800" s="81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4.4" x14ac:dyDescent="0.3">
      <c r="A801" s="74"/>
      <c r="B801" s="74"/>
      <c r="C801" s="74"/>
      <c r="D801" s="74"/>
      <c r="E801" s="80"/>
      <c r="F801" s="74"/>
      <c r="G801" s="81"/>
      <c r="H801" s="74"/>
      <c r="I801" s="81"/>
      <c r="J801" s="74"/>
      <c r="K801" s="81"/>
      <c r="L801" s="74"/>
      <c r="M801" s="81"/>
      <c r="N801" s="74"/>
      <c r="O801" s="81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4.4" x14ac:dyDescent="0.3">
      <c r="A802" s="74"/>
      <c r="B802" s="74"/>
      <c r="C802" s="74"/>
      <c r="D802" s="74"/>
      <c r="E802" s="80"/>
      <c r="F802" s="74"/>
      <c r="G802" s="81"/>
      <c r="H802" s="74"/>
      <c r="I802" s="81"/>
      <c r="J802" s="74"/>
      <c r="K802" s="81"/>
      <c r="L802" s="74"/>
      <c r="M802" s="81"/>
      <c r="N802" s="74"/>
      <c r="O802" s="81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4.4" x14ac:dyDescent="0.3">
      <c r="A803" s="74"/>
      <c r="B803" s="74"/>
      <c r="C803" s="74"/>
      <c r="D803" s="74"/>
      <c r="E803" s="80"/>
      <c r="F803" s="74"/>
      <c r="G803" s="81"/>
      <c r="H803" s="74"/>
      <c r="I803" s="81"/>
      <c r="J803" s="74"/>
      <c r="K803" s="81"/>
      <c r="L803" s="74"/>
      <c r="M803" s="81"/>
      <c r="N803" s="74"/>
      <c r="O803" s="81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4.4" x14ac:dyDescent="0.3">
      <c r="A804" s="74"/>
      <c r="B804" s="74"/>
      <c r="C804" s="74"/>
      <c r="D804" s="74"/>
      <c r="E804" s="80"/>
      <c r="F804" s="74"/>
      <c r="G804" s="81"/>
      <c r="H804" s="74"/>
      <c r="I804" s="81"/>
      <c r="J804" s="74"/>
      <c r="K804" s="81"/>
      <c r="L804" s="74"/>
      <c r="M804" s="81"/>
      <c r="N804" s="74"/>
      <c r="O804" s="81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4.4" x14ac:dyDescent="0.3">
      <c r="A805" s="74"/>
      <c r="B805" s="74"/>
      <c r="C805" s="74"/>
      <c r="D805" s="74"/>
      <c r="E805" s="80"/>
      <c r="F805" s="74"/>
      <c r="G805" s="81"/>
      <c r="H805" s="74"/>
      <c r="I805" s="81"/>
      <c r="J805" s="74"/>
      <c r="K805" s="81"/>
      <c r="L805" s="74"/>
      <c r="M805" s="81"/>
      <c r="N805" s="74"/>
      <c r="O805" s="81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4.4" x14ac:dyDescent="0.3">
      <c r="A806" s="74"/>
      <c r="B806" s="74"/>
      <c r="C806" s="74"/>
      <c r="D806" s="74"/>
      <c r="E806" s="80"/>
      <c r="F806" s="74"/>
      <c r="G806" s="81"/>
      <c r="H806" s="74"/>
      <c r="I806" s="81"/>
      <c r="J806" s="74"/>
      <c r="K806" s="81"/>
      <c r="L806" s="74"/>
      <c r="M806" s="81"/>
      <c r="N806" s="74"/>
      <c r="O806" s="81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4.4" x14ac:dyDescent="0.3">
      <c r="A807" s="74"/>
      <c r="B807" s="74"/>
      <c r="C807" s="74"/>
      <c r="D807" s="74"/>
      <c r="E807" s="80"/>
      <c r="F807" s="74"/>
      <c r="G807" s="81"/>
      <c r="H807" s="74"/>
      <c r="I807" s="81"/>
      <c r="J807" s="74"/>
      <c r="K807" s="81"/>
      <c r="L807" s="74"/>
      <c r="M807" s="81"/>
      <c r="N807" s="74"/>
      <c r="O807" s="81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4.4" x14ac:dyDescent="0.3">
      <c r="A808" s="74"/>
      <c r="B808" s="74"/>
      <c r="C808" s="74"/>
      <c r="D808" s="74"/>
      <c r="E808" s="80"/>
      <c r="F808" s="74"/>
      <c r="G808" s="81"/>
      <c r="H808" s="74"/>
      <c r="I808" s="81"/>
      <c r="J808" s="74"/>
      <c r="K808" s="81"/>
      <c r="L808" s="74"/>
      <c r="M808" s="81"/>
      <c r="N808" s="74"/>
      <c r="O808" s="81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4.4" x14ac:dyDescent="0.3">
      <c r="A809" s="74"/>
      <c r="B809" s="74"/>
      <c r="C809" s="74"/>
      <c r="D809" s="74"/>
      <c r="E809" s="80"/>
      <c r="F809" s="74"/>
      <c r="G809" s="81"/>
      <c r="H809" s="74"/>
      <c r="I809" s="81"/>
      <c r="J809" s="74"/>
      <c r="K809" s="81"/>
      <c r="L809" s="74"/>
      <c r="M809" s="81"/>
      <c r="N809" s="74"/>
      <c r="O809" s="81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4.4" x14ac:dyDescent="0.3">
      <c r="A810" s="74"/>
      <c r="B810" s="74"/>
      <c r="C810" s="74"/>
      <c r="D810" s="74"/>
      <c r="E810" s="80"/>
      <c r="F810" s="74"/>
      <c r="G810" s="81"/>
      <c r="H810" s="74"/>
      <c r="I810" s="81"/>
      <c r="J810" s="74"/>
      <c r="K810" s="81"/>
      <c r="L810" s="74"/>
      <c r="M810" s="81"/>
      <c r="N810" s="74"/>
      <c r="O810" s="81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4.4" x14ac:dyDescent="0.3">
      <c r="A811" s="74"/>
      <c r="B811" s="74"/>
      <c r="C811" s="74"/>
      <c r="D811" s="74"/>
      <c r="E811" s="80"/>
      <c r="F811" s="74"/>
      <c r="G811" s="81"/>
      <c r="H811" s="74"/>
      <c r="I811" s="81"/>
      <c r="J811" s="74"/>
      <c r="K811" s="81"/>
      <c r="L811" s="74"/>
      <c r="M811" s="81"/>
      <c r="N811" s="74"/>
      <c r="O811" s="81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4.4" x14ac:dyDescent="0.3">
      <c r="A812" s="74"/>
      <c r="B812" s="74"/>
      <c r="C812" s="74"/>
      <c r="D812" s="74"/>
      <c r="E812" s="80"/>
      <c r="F812" s="74"/>
      <c r="G812" s="81"/>
      <c r="H812" s="74"/>
      <c r="I812" s="81"/>
      <c r="J812" s="74"/>
      <c r="K812" s="81"/>
      <c r="L812" s="74"/>
      <c r="M812" s="81"/>
      <c r="N812" s="74"/>
      <c r="O812" s="81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4.4" x14ac:dyDescent="0.3">
      <c r="A813" s="74"/>
      <c r="B813" s="74"/>
      <c r="C813" s="74"/>
      <c r="D813" s="74"/>
      <c r="E813" s="80"/>
      <c r="F813" s="74"/>
      <c r="G813" s="81"/>
      <c r="H813" s="74"/>
      <c r="I813" s="81"/>
      <c r="J813" s="74"/>
      <c r="K813" s="81"/>
      <c r="L813" s="74"/>
      <c r="M813" s="81"/>
      <c r="N813" s="74"/>
      <c r="O813" s="81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4.4" x14ac:dyDescent="0.3">
      <c r="A814" s="74"/>
      <c r="B814" s="74"/>
      <c r="C814" s="74"/>
      <c r="D814" s="74"/>
      <c r="E814" s="80"/>
      <c r="F814" s="74"/>
      <c r="G814" s="81"/>
      <c r="H814" s="74"/>
      <c r="I814" s="81"/>
      <c r="J814" s="74"/>
      <c r="K814" s="81"/>
      <c r="L814" s="74"/>
      <c r="M814" s="81"/>
      <c r="N814" s="74"/>
      <c r="O814" s="81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4.4" x14ac:dyDescent="0.3">
      <c r="A815" s="74"/>
      <c r="B815" s="74"/>
      <c r="C815" s="74"/>
      <c r="D815" s="74"/>
      <c r="E815" s="80"/>
      <c r="F815" s="74"/>
      <c r="G815" s="81"/>
      <c r="H815" s="74"/>
      <c r="I815" s="81"/>
      <c r="J815" s="74"/>
      <c r="K815" s="81"/>
      <c r="L815" s="74"/>
      <c r="M815" s="81"/>
      <c r="N815" s="74"/>
      <c r="O815" s="81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4.4" x14ac:dyDescent="0.3">
      <c r="A816" s="74"/>
      <c r="B816" s="74"/>
      <c r="C816" s="74"/>
      <c r="D816" s="74"/>
      <c r="E816" s="80"/>
      <c r="F816" s="74"/>
      <c r="G816" s="81"/>
      <c r="H816" s="74"/>
      <c r="I816" s="81"/>
      <c r="J816" s="74"/>
      <c r="K816" s="81"/>
      <c r="L816" s="74"/>
      <c r="M816" s="81"/>
      <c r="N816" s="74"/>
      <c r="O816" s="81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4.4" x14ac:dyDescent="0.3">
      <c r="A817" s="74"/>
      <c r="B817" s="74"/>
      <c r="C817" s="74"/>
      <c r="D817" s="74"/>
      <c r="E817" s="80"/>
      <c r="F817" s="74"/>
      <c r="G817" s="81"/>
      <c r="H817" s="74"/>
      <c r="I817" s="81"/>
      <c r="J817" s="74"/>
      <c r="K817" s="81"/>
      <c r="L817" s="74"/>
      <c r="M817" s="81"/>
      <c r="N817" s="74"/>
      <c r="O817" s="81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4.4" x14ac:dyDescent="0.3">
      <c r="A818" s="74"/>
      <c r="B818" s="74"/>
      <c r="C818" s="74"/>
      <c r="D818" s="74"/>
      <c r="E818" s="80"/>
      <c r="F818" s="74"/>
      <c r="G818" s="81"/>
      <c r="H818" s="74"/>
      <c r="I818" s="81"/>
      <c r="J818" s="74"/>
      <c r="K818" s="81"/>
      <c r="L818" s="74"/>
      <c r="M818" s="81"/>
      <c r="N818" s="74"/>
      <c r="O818" s="81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4.4" x14ac:dyDescent="0.3">
      <c r="A819" s="74"/>
      <c r="B819" s="74"/>
      <c r="C819" s="74"/>
      <c r="D819" s="74"/>
      <c r="E819" s="80"/>
      <c r="F819" s="74"/>
      <c r="G819" s="81"/>
      <c r="H819" s="74"/>
      <c r="I819" s="81"/>
      <c r="J819" s="74"/>
      <c r="K819" s="81"/>
      <c r="L819" s="74"/>
      <c r="M819" s="81"/>
      <c r="N819" s="74"/>
      <c r="O819" s="81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4.4" x14ac:dyDescent="0.3">
      <c r="A820" s="74"/>
      <c r="B820" s="74"/>
      <c r="C820" s="74"/>
      <c r="D820" s="74"/>
      <c r="E820" s="80"/>
      <c r="F820" s="74"/>
      <c r="G820" s="81"/>
      <c r="H820" s="74"/>
      <c r="I820" s="81"/>
      <c r="J820" s="74"/>
      <c r="K820" s="81"/>
      <c r="L820" s="74"/>
      <c r="M820" s="81"/>
      <c r="N820" s="74"/>
      <c r="O820" s="81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4.4" x14ac:dyDescent="0.3">
      <c r="A821" s="74"/>
      <c r="B821" s="74"/>
      <c r="C821" s="74"/>
      <c r="D821" s="74"/>
      <c r="E821" s="80"/>
      <c r="F821" s="74"/>
      <c r="G821" s="81"/>
      <c r="H821" s="74"/>
      <c r="I821" s="81"/>
      <c r="J821" s="74"/>
      <c r="K821" s="81"/>
      <c r="L821" s="74"/>
      <c r="M821" s="81"/>
      <c r="N821" s="74"/>
      <c r="O821" s="81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4.4" x14ac:dyDescent="0.3">
      <c r="A822" s="74"/>
      <c r="B822" s="74"/>
      <c r="C822" s="74"/>
      <c r="D822" s="74"/>
      <c r="E822" s="80"/>
      <c r="F822" s="74"/>
      <c r="G822" s="81"/>
      <c r="H822" s="74"/>
      <c r="I822" s="81"/>
      <c r="J822" s="74"/>
      <c r="K822" s="81"/>
      <c r="L822" s="74"/>
      <c r="M822" s="81"/>
      <c r="N822" s="74"/>
      <c r="O822" s="81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4.4" x14ac:dyDescent="0.3">
      <c r="A823" s="74"/>
      <c r="B823" s="74"/>
      <c r="C823" s="74"/>
      <c r="D823" s="74"/>
      <c r="E823" s="80"/>
      <c r="F823" s="74"/>
      <c r="G823" s="81"/>
      <c r="H823" s="74"/>
      <c r="I823" s="81"/>
      <c r="J823" s="74"/>
      <c r="K823" s="81"/>
      <c r="L823" s="74"/>
      <c r="M823" s="81"/>
      <c r="N823" s="74"/>
      <c r="O823" s="81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4.4" x14ac:dyDescent="0.3">
      <c r="A824" s="74"/>
      <c r="B824" s="74"/>
      <c r="C824" s="74"/>
      <c r="D824" s="74"/>
      <c r="E824" s="80"/>
      <c r="F824" s="74"/>
      <c r="G824" s="81"/>
      <c r="H824" s="74"/>
      <c r="I824" s="81"/>
      <c r="J824" s="74"/>
      <c r="K824" s="81"/>
      <c r="L824" s="74"/>
      <c r="M824" s="81"/>
      <c r="N824" s="74"/>
      <c r="O824" s="81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4.4" x14ac:dyDescent="0.3">
      <c r="A825" s="74"/>
      <c r="B825" s="74"/>
      <c r="C825" s="74"/>
      <c r="D825" s="74"/>
      <c r="E825" s="80"/>
      <c r="F825" s="74"/>
      <c r="G825" s="81"/>
      <c r="H825" s="74"/>
      <c r="I825" s="81"/>
      <c r="J825" s="74"/>
      <c r="K825" s="81"/>
      <c r="L825" s="74"/>
      <c r="M825" s="81"/>
      <c r="N825" s="74"/>
      <c r="O825" s="81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4.4" x14ac:dyDescent="0.3">
      <c r="A826" s="74"/>
      <c r="B826" s="74"/>
      <c r="C826" s="74"/>
      <c r="D826" s="74"/>
      <c r="E826" s="80"/>
      <c r="F826" s="74"/>
      <c r="G826" s="81"/>
      <c r="H826" s="74"/>
      <c r="I826" s="81"/>
      <c r="J826" s="74"/>
      <c r="K826" s="81"/>
      <c r="L826" s="74"/>
      <c r="M826" s="81"/>
      <c r="N826" s="74"/>
      <c r="O826" s="81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4.4" x14ac:dyDescent="0.3">
      <c r="A827" s="74"/>
      <c r="B827" s="74"/>
      <c r="C827" s="74"/>
      <c r="D827" s="74"/>
      <c r="E827" s="80"/>
      <c r="F827" s="74"/>
      <c r="G827" s="81"/>
      <c r="H827" s="74"/>
      <c r="I827" s="81"/>
      <c r="J827" s="74"/>
      <c r="K827" s="81"/>
      <c r="L827" s="74"/>
      <c r="M827" s="81"/>
      <c r="N827" s="74"/>
      <c r="O827" s="81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4.4" x14ac:dyDescent="0.3">
      <c r="A828" s="74"/>
      <c r="B828" s="74"/>
      <c r="C828" s="74"/>
      <c r="D828" s="74"/>
      <c r="E828" s="80"/>
      <c r="F828" s="74"/>
      <c r="G828" s="81"/>
      <c r="H828" s="74"/>
      <c r="I828" s="81"/>
      <c r="J828" s="74"/>
      <c r="K828" s="81"/>
      <c r="L828" s="74"/>
      <c r="M828" s="81"/>
      <c r="N828" s="74"/>
      <c r="O828" s="81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4.4" x14ac:dyDescent="0.3">
      <c r="A829" s="74"/>
      <c r="B829" s="74"/>
      <c r="C829" s="74"/>
      <c r="D829" s="74"/>
      <c r="E829" s="80"/>
      <c r="F829" s="74"/>
      <c r="G829" s="81"/>
      <c r="H829" s="74"/>
      <c r="I829" s="81"/>
      <c r="J829" s="74"/>
      <c r="K829" s="81"/>
      <c r="L829" s="74"/>
      <c r="M829" s="81"/>
      <c r="N829" s="74"/>
      <c r="O829" s="81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4.4" x14ac:dyDescent="0.3">
      <c r="A830" s="74"/>
      <c r="B830" s="74"/>
      <c r="C830" s="74"/>
      <c r="D830" s="74"/>
      <c r="E830" s="80"/>
      <c r="F830" s="74"/>
      <c r="G830" s="81"/>
      <c r="H830" s="74"/>
      <c r="I830" s="81"/>
      <c r="J830" s="74"/>
      <c r="K830" s="81"/>
      <c r="L830" s="74"/>
      <c r="M830" s="81"/>
      <c r="N830" s="74"/>
      <c r="O830" s="81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4.4" x14ac:dyDescent="0.3">
      <c r="A831" s="74"/>
      <c r="B831" s="74"/>
      <c r="C831" s="74"/>
      <c r="D831" s="74"/>
      <c r="E831" s="80"/>
      <c r="F831" s="74"/>
      <c r="G831" s="81"/>
      <c r="H831" s="74"/>
      <c r="I831" s="81"/>
      <c r="J831" s="74"/>
      <c r="K831" s="81"/>
      <c r="L831" s="74"/>
      <c r="M831" s="81"/>
      <c r="N831" s="74"/>
      <c r="O831" s="81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4.4" x14ac:dyDescent="0.3">
      <c r="A832" s="74"/>
      <c r="B832" s="74"/>
      <c r="C832" s="74"/>
      <c r="D832" s="74"/>
      <c r="E832" s="80"/>
      <c r="F832" s="74"/>
      <c r="G832" s="81"/>
      <c r="H832" s="74"/>
      <c r="I832" s="81"/>
      <c r="J832" s="74"/>
      <c r="K832" s="81"/>
      <c r="L832" s="74"/>
      <c r="M832" s="81"/>
      <c r="N832" s="74"/>
      <c r="O832" s="81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4.4" x14ac:dyDescent="0.3">
      <c r="A833" s="74"/>
      <c r="B833" s="74"/>
      <c r="C833" s="74"/>
      <c r="D833" s="74"/>
      <c r="E833" s="80"/>
      <c r="F833" s="74"/>
      <c r="G833" s="81"/>
      <c r="H833" s="74"/>
      <c r="I833" s="81"/>
      <c r="J833" s="74"/>
      <c r="K833" s="81"/>
      <c r="L833" s="74"/>
      <c r="M833" s="81"/>
      <c r="N833" s="74"/>
      <c r="O833" s="81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4.4" x14ac:dyDescent="0.3">
      <c r="A834" s="74"/>
      <c r="B834" s="74"/>
      <c r="C834" s="74"/>
      <c r="D834" s="74"/>
      <c r="E834" s="80"/>
      <c r="F834" s="74"/>
      <c r="G834" s="81"/>
      <c r="H834" s="74"/>
      <c r="I834" s="81"/>
      <c r="J834" s="74"/>
      <c r="K834" s="81"/>
      <c r="L834" s="74"/>
      <c r="M834" s="81"/>
      <c r="N834" s="74"/>
      <c r="O834" s="81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4.4" x14ac:dyDescent="0.3">
      <c r="A835" s="74"/>
      <c r="B835" s="74"/>
      <c r="C835" s="74"/>
      <c r="D835" s="74"/>
      <c r="E835" s="80"/>
      <c r="F835" s="74"/>
      <c r="G835" s="81"/>
      <c r="H835" s="74"/>
      <c r="I835" s="81"/>
      <c r="J835" s="74"/>
      <c r="K835" s="81"/>
      <c r="L835" s="74"/>
      <c r="M835" s="81"/>
      <c r="N835" s="74"/>
      <c r="O835" s="81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4.4" x14ac:dyDescent="0.3">
      <c r="A836" s="74"/>
      <c r="B836" s="74"/>
      <c r="C836" s="74"/>
      <c r="D836" s="74"/>
      <c r="E836" s="80"/>
      <c r="F836" s="74"/>
      <c r="G836" s="81"/>
      <c r="H836" s="74"/>
      <c r="I836" s="81"/>
      <c r="J836" s="74"/>
      <c r="K836" s="81"/>
      <c r="L836" s="74"/>
      <c r="M836" s="81"/>
      <c r="N836" s="74"/>
      <c r="O836" s="81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4.4" x14ac:dyDescent="0.3">
      <c r="A837" s="74"/>
      <c r="B837" s="74"/>
      <c r="C837" s="74"/>
      <c r="D837" s="74"/>
      <c r="E837" s="80"/>
      <c r="F837" s="74"/>
      <c r="G837" s="81"/>
      <c r="H837" s="74"/>
      <c r="I837" s="81"/>
      <c r="J837" s="74"/>
      <c r="K837" s="81"/>
      <c r="L837" s="74"/>
      <c r="M837" s="81"/>
      <c r="N837" s="74"/>
      <c r="O837" s="81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4.4" x14ac:dyDescent="0.3">
      <c r="A838" s="74"/>
      <c r="B838" s="74"/>
      <c r="C838" s="74"/>
      <c r="D838" s="74"/>
      <c r="E838" s="80"/>
      <c r="F838" s="74"/>
      <c r="G838" s="81"/>
      <c r="H838" s="74"/>
      <c r="I838" s="81"/>
      <c r="J838" s="74"/>
      <c r="K838" s="81"/>
      <c r="L838" s="74"/>
      <c r="M838" s="81"/>
      <c r="N838" s="74"/>
      <c r="O838" s="81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4.4" x14ac:dyDescent="0.3">
      <c r="A839" s="74"/>
      <c r="B839" s="74"/>
      <c r="C839" s="74"/>
      <c r="D839" s="74"/>
      <c r="E839" s="80"/>
      <c r="F839" s="74"/>
      <c r="G839" s="81"/>
      <c r="H839" s="74"/>
      <c r="I839" s="81"/>
      <c r="J839" s="74"/>
      <c r="K839" s="81"/>
      <c r="L839" s="74"/>
      <c r="M839" s="81"/>
      <c r="N839" s="74"/>
      <c r="O839" s="81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4.4" x14ac:dyDescent="0.3">
      <c r="A840" s="74"/>
      <c r="B840" s="74"/>
      <c r="C840" s="74"/>
      <c r="D840" s="74"/>
      <c r="E840" s="80"/>
      <c r="F840" s="74"/>
      <c r="G840" s="81"/>
      <c r="H840" s="74"/>
      <c r="I840" s="81"/>
      <c r="J840" s="74"/>
      <c r="K840" s="81"/>
      <c r="L840" s="74"/>
      <c r="M840" s="81"/>
      <c r="N840" s="74"/>
      <c r="O840" s="81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4.4" x14ac:dyDescent="0.3">
      <c r="A841" s="74"/>
      <c r="B841" s="74"/>
      <c r="C841" s="74"/>
      <c r="D841" s="74"/>
      <c r="E841" s="80"/>
      <c r="F841" s="74"/>
      <c r="G841" s="81"/>
      <c r="H841" s="74"/>
      <c r="I841" s="81"/>
      <c r="J841" s="74"/>
      <c r="K841" s="81"/>
      <c r="L841" s="74"/>
      <c r="M841" s="81"/>
      <c r="N841" s="74"/>
      <c r="O841" s="81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4.4" x14ac:dyDescent="0.3">
      <c r="A842" s="74"/>
      <c r="B842" s="74"/>
      <c r="C842" s="74"/>
      <c r="D842" s="74"/>
      <c r="E842" s="80"/>
      <c r="F842" s="74"/>
      <c r="G842" s="81"/>
      <c r="H842" s="74"/>
      <c r="I842" s="81"/>
      <c r="J842" s="74"/>
      <c r="K842" s="81"/>
      <c r="L842" s="74"/>
      <c r="M842" s="81"/>
      <c r="N842" s="74"/>
      <c r="O842" s="81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4.4" x14ac:dyDescent="0.3">
      <c r="A843" s="74"/>
      <c r="B843" s="74"/>
      <c r="C843" s="74"/>
      <c r="D843" s="74"/>
      <c r="E843" s="80"/>
      <c r="F843" s="74"/>
      <c r="G843" s="81"/>
      <c r="H843" s="74"/>
      <c r="I843" s="81"/>
      <c r="J843" s="74"/>
      <c r="K843" s="81"/>
      <c r="L843" s="74"/>
      <c r="M843" s="81"/>
      <c r="N843" s="74"/>
      <c r="O843" s="81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4.4" x14ac:dyDescent="0.3">
      <c r="A844" s="74"/>
      <c r="B844" s="74"/>
      <c r="C844" s="74"/>
      <c r="D844" s="74"/>
      <c r="E844" s="80"/>
      <c r="F844" s="74"/>
      <c r="G844" s="81"/>
      <c r="H844" s="74"/>
      <c r="I844" s="81"/>
      <c r="J844" s="74"/>
      <c r="K844" s="81"/>
      <c r="L844" s="74"/>
      <c r="M844" s="81"/>
      <c r="N844" s="74"/>
      <c r="O844" s="81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4.4" x14ac:dyDescent="0.3">
      <c r="A845" s="74"/>
      <c r="B845" s="74"/>
      <c r="C845" s="74"/>
      <c r="D845" s="74"/>
      <c r="E845" s="80"/>
      <c r="F845" s="74"/>
      <c r="G845" s="81"/>
      <c r="H845" s="74"/>
      <c r="I845" s="81"/>
      <c r="J845" s="74"/>
      <c r="K845" s="81"/>
      <c r="L845" s="74"/>
      <c r="M845" s="81"/>
      <c r="N845" s="74"/>
      <c r="O845" s="81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4.4" x14ac:dyDescent="0.3">
      <c r="A846" s="74"/>
      <c r="B846" s="74"/>
      <c r="C846" s="74"/>
      <c r="D846" s="74"/>
      <c r="E846" s="80"/>
      <c r="F846" s="74"/>
      <c r="G846" s="81"/>
      <c r="H846" s="74"/>
      <c r="I846" s="81"/>
      <c r="J846" s="74"/>
      <c r="K846" s="81"/>
      <c r="L846" s="74"/>
      <c r="M846" s="81"/>
      <c r="N846" s="74"/>
      <c r="O846" s="81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4.4" x14ac:dyDescent="0.3">
      <c r="A847" s="74"/>
      <c r="B847" s="74"/>
      <c r="C847" s="74"/>
      <c r="D847" s="74"/>
      <c r="E847" s="80"/>
      <c r="F847" s="74"/>
      <c r="G847" s="81"/>
      <c r="H847" s="74"/>
      <c r="I847" s="81"/>
      <c r="J847" s="74"/>
      <c r="K847" s="81"/>
      <c r="L847" s="74"/>
      <c r="M847" s="81"/>
      <c r="N847" s="74"/>
      <c r="O847" s="81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4.4" x14ac:dyDescent="0.3">
      <c r="A848" s="74"/>
      <c r="B848" s="74"/>
      <c r="C848" s="74"/>
      <c r="D848" s="74"/>
      <c r="E848" s="80"/>
      <c r="F848" s="74"/>
      <c r="G848" s="81"/>
      <c r="H848" s="74"/>
      <c r="I848" s="81"/>
      <c r="J848" s="74"/>
      <c r="K848" s="81"/>
      <c r="L848" s="74"/>
      <c r="M848" s="81"/>
      <c r="N848" s="74"/>
      <c r="O848" s="81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4.4" x14ac:dyDescent="0.3">
      <c r="A849" s="74"/>
      <c r="B849" s="74"/>
      <c r="C849" s="74"/>
      <c r="D849" s="74"/>
      <c r="E849" s="80"/>
      <c r="F849" s="74"/>
      <c r="G849" s="81"/>
      <c r="H849" s="74"/>
      <c r="I849" s="81"/>
      <c r="J849" s="74"/>
      <c r="K849" s="81"/>
      <c r="L849" s="74"/>
      <c r="M849" s="81"/>
      <c r="N849" s="74"/>
      <c r="O849" s="81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4.4" x14ac:dyDescent="0.3">
      <c r="A850" s="74"/>
      <c r="B850" s="74"/>
      <c r="C850" s="74"/>
      <c r="D850" s="74"/>
      <c r="E850" s="80"/>
      <c r="F850" s="74"/>
      <c r="G850" s="81"/>
      <c r="H850" s="74"/>
      <c r="I850" s="81"/>
      <c r="J850" s="74"/>
      <c r="K850" s="81"/>
      <c r="L850" s="74"/>
      <c r="M850" s="81"/>
      <c r="N850" s="74"/>
      <c r="O850" s="81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4.4" x14ac:dyDescent="0.3">
      <c r="A851" s="74"/>
      <c r="B851" s="74"/>
      <c r="C851" s="74"/>
      <c r="D851" s="74"/>
      <c r="E851" s="80"/>
      <c r="F851" s="74"/>
      <c r="G851" s="81"/>
      <c r="H851" s="74"/>
      <c r="I851" s="81"/>
      <c r="J851" s="74"/>
      <c r="K851" s="81"/>
      <c r="L851" s="74"/>
      <c r="M851" s="81"/>
      <c r="N851" s="74"/>
      <c r="O851" s="81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4.4" x14ac:dyDescent="0.3">
      <c r="A852" s="74"/>
      <c r="B852" s="74"/>
      <c r="C852" s="74"/>
      <c r="D852" s="74"/>
      <c r="E852" s="80"/>
      <c r="F852" s="74"/>
      <c r="G852" s="81"/>
      <c r="H852" s="74"/>
      <c r="I852" s="81"/>
      <c r="J852" s="74"/>
      <c r="K852" s="81"/>
      <c r="L852" s="74"/>
      <c r="M852" s="81"/>
      <c r="N852" s="74"/>
      <c r="O852" s="81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4.4" x14ac:dyDescent="0.3">
      <c r="A853" s="74"/>
      <c r="B853" s="74"/>
      <c r="C853" s="74"/>
      <c r="D853" s="74"/>
      <c r="E853" s="80"/>
      <c r="F853" s="74"/>
      <c r="G853" s="81"/>
      <c r="H853" s="74"/>
      <c r="I853" s="81"/>
      <c r="J853" s="74"/>
      <c r="K853" s="81"/>
      <c r="L853" s="74"/>
      <c r="M853" s="81"/>
      <c r="N853" s="74"/>
      <c r="O853" s="81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4.4" x14ac:dyDescent="0.3">
      <c r="A854" s="74"/>
      <c r="B854" s="74"/>
      <c r="C854" s="74"/>
      <c r="D854" s="74"/>
      <c r="E854" s="80"/>
      <c r="F854" s="74"/>
      <c r="G854" s="81"/>
      <c r="H854" s="74"/>
      <c r="I854" s="81"/>
      <c r="J854" s="74"/>
      <c r="K854" s="81"/>
      <c r="L854" s="74"/>
      <c r="M854" s="81"/>
      <c r="N854" s="74"/>
      <c r="O854" s="81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4.4" x14ac:dyDescent="0.3">
      <c r="A855" s="74"/>
      <c r="B855" s="74"/>
      <c r="C855" s="74"/>
      <c r="D855" s="74"/>
      <c r="E855" s="80"/>
      <c r="F855" s="74"/>
      <c r="G855" s="81"/>
      <c r="H855" s="74"/>
      <c r="I855" s="81"/>
      <c r="J855" s="74"/>
      <c r="K855" s="81"/>
      <c r="L855" s="74"/>
      <c r="M855" s="81"/>
      <c r="N855" s="74"/>
      <c r="O855" s="81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4.4" x14ac:dyDescent="0.3">
      <c r="A856" s="74"/>
      <c r="B856" s="74"/>
      <c r="C856" s="74"/>
      <c r="D856" s="74"/>
      <c r="E856" s="80"/>
      <c r="F856" s="74"/>
      <c r="G856" s="81"/>
      <c r="H856" s="74"/>
      <c r="I856" s="81"/>
      <c r="J856" s="74"/>
      <c r="K856" s="81"/>
      <c r="L856" s="74"/>
      <c r="M856" s="81"/>
      <c r="N856" s="74"/>
      <c r="O856" s="81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4.4" x14ac:dyDescent="0.3">
      <c r="A857" s="74"/>
      <c r="B857" s="74"/>
      <c r="C857" s="74"/>
      <c r="D857" s="74"/>
      <c r="E857" s="80"/>
      <c r="F857" s="74"/>
      <c r="G857" s="81"/>
      <c r="H857" s="74"/>
      <c r="I857" s="81"/>
      <c r="J857" s="74"/>
      <c r="K857" s="81"/>
      <c r="L857" s="74"/>
      <c r="M857" s="81"/>
      <c r="N857" s="74"/>
      <c r="O857" s="81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4.4" x14ac:dyDescent="0.3">
      <c r="A858" s="74"/>
      <c r="B858" s="74"/>
      <c r="C858" s="74"/>
      <c r="D858" s="74"/>
      <c r="E858" s="80"/>
      <c r="F858" s="74"/>
      <c r="G858" s="81"/>
      <c r="H858" s="74"/>
      <c r="I858" s="81"/>
      <c r="J858" s="74"/>
      <c r="K858" s="81"/>
      <c r="L858" s="74"/>
      <c r="M858" s="81"/>
      <c r="N858" s="74"/>
      <c r="O858" s="81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4.4" x14ac:dyDescent="0.3">
      <c r="A859" s="74"/>
      <c r="B859" s="74"/>
      <c r="C859" s="74"/>
      <c r="D859" s="74"/>
      <c r="E859" s="80"/>
      <c r="F859" s="74"/>
      <c r="G859" s="81"/>
      <c r="H859" s="74"/>
      <c r="I859" s="81"/>
      <c r="J859" s="74"/>
      <c r="K859" s="81"/>
      <c r="L859" s="74"/>
      <c r="M859" s="81"/>
      <c r="N859" s="74"/>
      <c r="O859" s="81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4.4" x14ac:dyDescent="0.3">
      <c r="A860" s="74"/>
      <c r="B860" s="74"/>
      <c r="C860" s="74"/>
      <c r="D860" s="74"/>
      <c r="E860" s="80"/>
      <c r="F860" s="74"/>
      <c r="G860" s="81"/>
      <c r="H860" s="74"/>
      <c r="I860" s="81"/>
      <c r="J860" s="74"/>
      <c r="K860" s="81"/>
      <c r="L860" s="74"/>
      <c r="M860" s="81"/>
      <c r="N860" s="74"/>
      <c r="O860" s="81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4.4" x14ac:dyDescent="0.3">
      <c r="A861" s="74"/>
      <c r="B861" s="74"/>
      <c r="C861" s="74"/>
      <c r="D861" s="74"/>
      <c r="E861" s="80"/>
      <c r="F861" s="74"/>
      <c r="G861" s="81"/>
      <c r="H861" s="74"/>
      <c r="I861" s="81"/>
      <c r="J861" s="74"/>
      <c r="K861" s="81"/>
      <c r="L861" s="74"/>
      <c r="M861" s="81"/>
      <c r="N861" s="74"/>
      <c r="O861" s="81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4.4" x14ac:dyDescent="0.3">
      <c r="A862" s="74"/>
      <c r="B862" s="74"/>
      <c r="C862" s="74"/>
      <c r="D862" s="74"/>
      <c r="E862" s="80"/>
      <c r="F862" s="74"/>
      <c r="G862" s="81"/>
      <c r="H862" s="74"/>
      <c r="I862" s="81"/>
      <c r="J862" s="74"/>
      <c r="K862" s="81"/>
      <c r="L862" s="74"/>
      <c r="M862" s="81"/>
      <c r="N862" s="74"/>
      <c r="O862" s="81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4.4" x14ac:dyDescent="0.3">
      <c r="A863" s="74"/>
      <c r="B863" s="74"/>
      <c r="C863" s="74"/>
      <c r="D863" s="74"/>
      <c r="E863" s="80"/>
      <c r="F863" s="74"/>
      <c r="G863" s="81"/>
      <c r="H863" s="74"/>
      <c r="I863" s="81"/>
      <c r="J863" s="74"/>
      <c r="K863" s="81"/>
      <c r="L863" s="74"/>
      <c r="M863" s="81"/>
      <c r="N863" s="74"/>
      <c r="O863" s="81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4.4" x14ac:dyDescent="0.3">
      <c r="A864" s="74"/>
      <c r="B864" s="74"/>
      <c r="C864" s="74"/>
      <c r="D864" s="74"/>
      <c r="E864" s="80"/>
      <c r="F864" s="74"/>
      <c r="G864" s="81"/>
      <c r="H864" s="74"/>
      <c r="I864" s="81"/>
      <c r="J864" s="74"/>
      <c r="K864" s="81"/>
      <c r="L864" s="74"/>
      <c r="M864" s="81"/>
      <c r="N864" s="74"/>
      <c r="O864" s="81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4.4" x14ac:dyDescent="0.3">
      <c r="A865" s="74"/>
      <c r="B865" s="74"/>
      <c r="C865" s="74"/>
      <c r="D865" s="74"/>
      <c r="E865" s="80"/>
      <c r="F865" s="74"/>
      <c r="G865" s="81"/>
      <c r="H865" s="74"/>
      <c r="I865" s="81"/>
      <c r="J865" s="74"/>
      <c r="K865" s="81"/>
      <c r="L865" s="74"/>
      <c r="M865" s="81"/>
      <c r="N865" s="74"/>
      <c r="O865" s="81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4.4" x14ac:dyDescent="0.3">
      <c r="A866" s="74"/>
      <c r="B866" s="74"/>
      <c r="C866" s="74"/>
      <c r="D866" s="74"/>
      <c r="E866" s="80"/>
      <c r="F866" s="74"/>
      <c r="G866" s="81"/>
      <c r="H866" s="74"/>
      <c r="I866" s="81"/>
      <c r="J866" s="74"/>
      <c r="K866" s="81"/>
      <c r="L866" s="74"/>
      <c r="M866" s="81"/>
      <c r="N866" s="74"/>
      <c r="O866" s="81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4.4" x14ac:dyDescent="0.3">
      <c r="A867" s="74"/>
      <c r="B867" s="74"/>
      <c r="C867" s="74"/>
      <c r="D867" s="74"/>
      <c r="E867" s="80"/>
      <c r="F867" s="74"/>
      <c r="G867" s="81"/>
      <c r="H867" s="74"/>
      <c r="I867" s="81"/>
      <c r="J867" s="74"/>
      <c r="K867" s="81"/>
      <c r="L867" s="74"/>
      <c r="M867" s="81"/>
      <c r="N867" s="74"/>
      <c r="O867" s="81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4.4" x14ac:dyDescent="0.3">
      <c r="A868" s="74"/>
      <c r="B868" s="74"/>
      <c r="C868" s="74"/>
      <c r="D868" s="74"/>
      <c r="E868" s="80"/>
      <c r="F868" s="74"/>
      <c r="G868" s="81"/>
      <c r="H868" s="74"/>
      <c r="I868" s="81"/>
      <c r="J868" s="74"/>
      <c r="K868" s="81"/>
      <c r="L868" s="74"/>
      <c r="M868" s="81"/>
      <c r="N868" s="74"/>
      <c r="O868" s="81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4.4" x14ac:dyDescent="0.3">
      <c r="A869" s="74"/>
      <c r="B869" s="74"/>
      <c r="C869" s="74"/>
      <c r="D869" s="74"/>
      <c r="E869" s="80"/>
      <c r="F869" s="74"/>
      <c r="G869" s="81"/>
      <c r="H869" s="74"/>
      <c r="I869" s="81"/>
      <c r="J869" s="74"/>
      <c r="K869" s="81"/>
      <c r="L869" s="74"/>
      <c r="M869" s="81"/>
      <c r="N869" s="74"/>
      <c r="O869" s="81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4.4" x14ac:dyDescent="0.3">
      <c r="A870" s="74"/>
      <c r="B870" s="74"/>
      <c r="C870" s="74"/>
      <c r="D870" s="74"/>
      <c r="E870" s="80"/>
      <c r="F870" s="74"/>
      <c r="G870" s="81"/>
      <c r="H870" s="74"/>
      <c r="I870" s="81"/>
      <c r="J870" s="74"/>
      <c r="K870" s="81"/>
      <c r="L870" s="74"/>
      <c r="M870" s="81"/>
      <c r="N870" s="74"/>
      <c r="O870" s="81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4.4" x14ac:dyDescent="0.3">
      <c r="A871" s="74"/>
      <c r="B871" s="74"/>
      <c r="C871" s="74"/>
      <c r="D871" s="74"/>
      <c r="E871" s="80"/>
      <c r="F871" s="74"/>
      <c r="G871" s="81"/>
      <c r="H871" s="74"/>
      <c r="I871" s="81"/>
      <c r="J871" s="74"/>
      <c r="K871" s="81"/>
      <c r="L871" s="74"/>
      <c r="M871" s="81"/>
      <c r="N871" s="74"/>
      <c r="O871" s="81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4.4" x14ac:dyDescent="0.3">
      <c r="A872" s="74"/>
      <c r="B872" s="74"/>
      <c r="C872" s="74"/>
      <c r="D872" s="74"/>
      <c r="E872" s="80"/>
      <c r="F872" s="74"/>
      <c r="G872" s="81"/>
      <c r="H872" s="74"/>
      <c r="I872" s="81"/>
      <c r="J872" s="74"/>
      <c r="K872" s="81"/>
      <c r="L872" s="74"/>
      <c r="M872" s="81"/>
      <c r="N872" s="74"/>
      <c r="O872" s="81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4.4" x14ac:dyDescent="0.3">
      <c r="A873" s="74"/>
      <c r="B873" s="74"/>
      <c r="C873" s="74"/>
      <c r="D873" s="74"/>
      <c r="E873" s="80"/>
      <c r="F873" s="74"/>
      <c r="G873" s="81"/>
      <c r="H873" s="74"/>
      <c r="I873" s="81"/>
      <c r="J873" s="74"/>
      <c r="K873" s="81"/>
      <c r="L873" s="74"/>
      <c r="M873" s="81"/>
      <c r="N873" s="74"/>
      <c r="O873" s="81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4.4" x14ac:dyDescent="0.3">
      <c r="A874" s="74"/>
      <c r="B874" s="74"/>
      <c r="C874" s="74"/>
      <c r="D874" s="74"/>
      <c r="E874" s="80"/>
      <c r="F874" s="74"/>
      <c r="G874" s="81"/>
      <c r="H874" s="74"/>
      <c r="I874" s="81"/>
      <c r="J874" s="74"/>
      <c r="K874" s="81"/>
      <c r="L874" s="74"/>
      <c r="M874" s="81"/>
      <c r="N874" s="74"/>
      <c r="O874" s="81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4.4" x14ac:dyDescent="0.3">
      <c r="A875" s="74"/>
      <c r="B875" s="74"/>
      <c r="C875" s="74"/>
      <c r="D875" s="74"/>
      <c r="E875" s="80"/>
      <c r="F875" s="74"/>
      <c r="G875" s="81"/>
      <c r="H875" s="74"/>
      <c r="I875" s="81"/>
      <c r="J875" s="74"/>
      <c r="K875" s="81"/>
      <c r="L875" s="74"/>
      <c r="M875" s="81"/>
      <c r="N875" s="74"/>
      <c r="O875" s="81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4.4" x14ac:dyDescent="0.3">
      <c r="A876" s="74"/>
      <c r="B876" s="74"/>
      <c r="C876" s="74"/>
      <c r="D876" s="74"/>
      <c r="E876" s="80"/>
      <c r="F876" s="74"/>
      <c r="G876" s="81"/>
      <c r="H876" s="74"/>
      <c r="I876" s="81"/>
      <c r="J876" s="74"/>
      <c r="K876" s="81"/>
      <c r="L876" s="74"/>
      <c r="M876" s="81"/>
      <c r="N876" s="74"/>
      <c r="O876" s="81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4.4" x14ac:dyDescent="0.3">
      <c r="A877" s="74"/>
      <c r="B877" s="74"/>
      <c r="C877" s="74"/>
      <c r="D877" s="74"/>
      <c r="E877" s="80"/>
      <c r="F877" s="74"/>
      <c r="G877" s="81"/>
      <c r="H877" s="74"/>
      <c r="I877" s="81"/>
      <c r="J877" s="74"/>
      <c r="K877" s="81"/>
      <c r="L877" s="74"/>
      <c r="M877" s="81"/>
      <c r="N877" s="74"/>
      <c r="O877" s="81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4.4" x14ac:dyDescent="0.3">
      <c r="A878" s="74"/>
      <c r="B878" s="74"/>
      <c r="C878" s="74"/>
      <c r="D878" s="74"/>
      <c r="E878" s="80"/>
      <c r="F878" s="74"/>
      <c r="G878" s="81"/>
      <c r="H878" s="74"/>
      <c r="I878" s="81"/>
      <c r="J878" s="74"/>
      <c r="K878" s="81"/>
      <c r="L878" s="74"/>
      <c r="M878" s="81"/>
      <c r="N878" s="74"/>
      <c r="O878" s="81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4.4" x14ac:dyDescent="0.3">
      <c r="A879" s="74"/>
      <c r="B879" s="74"/>
      <c r="C879" s="74"/>
      <c r="D879" s="74"/>
      <c r="E879" s="80"/>
      <c r="F879" s="74"/>
      <c r="G879" s="81"/>
      <c r="H879" s="74"/>
      <c r="I879" s="81"/>
      <c r="J879" s="74"/>
      <c r="K879" s="81"/>
      <c r="L879" s="74"/>
      <c r="M879" s="81"/>
      <c r="N879" s="74"/>
      <c r="O879" s="81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4.4" x14ac:dyDescent="0.3">
      <c r="A880" s="74"/>
      <c r="B880" s="74"/>
      <c r="C880" s="74"/>
      <c r="D880" s="74"/>
      <c r="E880" s="80"/>
      <c r="F880" s="74"/>
      <c r="G880" s="81"/>
      <c r="H880" s="74"/>
      <c r="I880" s="81"/>
      <c r="J880" s="74"/>
      <c r="K880" s="81"/>
      <c r="L880" s="74"/>
      <c r="M880" s="81"/>
      <c r="N880" s="74"/>
      <c r="O880" s="81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4.4" x14ac:dyDescent="0.3">
      <c r="A881" s="74"/>
      <c r="B881" s="74"/>
      <c r="C881" s="74"/>
      <c r="D881" s="74"/>
      <c r="E881" s="80"/>
      <c r="F881" s="74"/>
      <c r="G881" s="81"/>
      <c r="H881" s="74"/>
      <c r="I881" s="81"/>
      <c r="J881" s="74"/>
      <c r="K881" s="81"/>
      <c r="L881" s="74"/>
      <c r="M881" s="81"/>
      <c r="N881" s="74"/>
      <c r="O881" s="81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4.4" x14ac:dyDescent="0.3">
      <c r="A882" s="74"/>
      <c r="B882" s="74"/>
      <c r="C882" s="74"/>
      <c r="D882" s="74"/>
      <c r="E882" s="80"/>
      <c r="F882" s="74"/>
      <c r="G882" s="81"/>
      <c r="H882" s="74"/>
      <c r="I882" s="81"/>
      <c r="J882" s="74"/>
      <c r="K882" s="81"/>
      <c r="L882" s="74"/>
      <c r="M882" s="81"/>
      <c r="N882" s="74"/>
      <c r="O882" s="81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4.4" x14ac:dyDescent="0.3">
      <c r="A883" s="74"/>
      <c r="B883" s="74"/>
      <c r="C883" s="74"/>
      <c r="D883" s="74"/>
      <c r="E883" s="80"/>
      <c r="F883" s="74"/>
      <c r="G883" s="81"/>
      <c r="H883" s="74"/>
      <c r="I883" s="81"/>
      <c r="J883" s="74"/>
      <c r="K883" s="81"/>
      <c r="L883" s="74"/>
      <c r="M883" s="81"/>
      <c r="N883" s="74"/>
      <c r="O883" s="81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4.4" x14ac:dyDescent="0.3">
      <c r="A884" s="74"/>
      <c r="B884" s="74"/>
      <c r="C884" s="74"/>
      <c r="D884" s="74"/>
      <c r="E884" s="80"/>
      <c r="F884" s="74"/>
      <c r="G884" s="81"/>
      <c r="H884" s="74"/>
      <c r="I884" s="81"/>
      <c r="J884" s="74"/>
      <c r="K884" s="81"/>
      <c r="L884" s="74"/>
      <c r="M884" s="81"/>
      <c r="N884" s="74"/>
      <c r="O884" s="81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4.4" x14ac:dyDescent="0.3">
      <c r="A885" s="74"/>
      <c r="B885" s="74"/>
      <c r="C885" s="74"/>
      <c r="D885" s="74"/>
      <c r="E885" s="80"/>
      <c r="F885" s="74"/>
      <c r="G885" s="81"/>
      <c r="H885" s="74"/>
      <c r="I885" s="81"/>
      <c r="J885" s="74"/>
      <c r="K885" s="81"/>
      <c r="L885" s="74"/>
      <c r="M885" s="81"/>
      <c r="N885" s="74"/>
      <c r="O885" s="81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4.4" x14ac:dyDescent="0.3">
      <c r="A886" s="74"/>
      <c r="B886" s="74"/>
      <c r="C886" s="74"/>
      <c r="D886" s="74"/>
      <c r="E886" s="80"/>
      <c r="F886" s="74"/>
      <c r="G886" s="81"/>
      <c r="H886" s="74"/>
      <c r="I886" s="81"/>
      <c r="J886" s="74"/>
      <c r="K886" s="81"/>
      <c r="L886" s="74"/>
      <c r="M886" s="81"/>
      <c r="N886" s="74"/>
      <c r="O886" s="81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4.4" x14ac:dyDescent="0.3">
      <c r="A887" s="74"/>
      <c r="B887" s="74"/>
      <c r="C887" s="74"/>
      <c r="D887" s="74"/>
      <c r="E887" s="80"/>
      <c r="F887" s="74"/>
      <c r="G887" s="81"/>
      <c r="H887" s="74"/>
      <c r="I887" s="81"/>
      <c r="J887" s="74"/>
      <c r="K887" s="81"/>
      <c r="L887" s="74"/>
      <c r="M887" s="81"/>
      <c r="N887" s="74"/>
      <c r="O887" s="81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4.4" x14ac:dyDescent="0.3">
      <c r="A888" s="74"/>
      <c r="B888" s="74"/>
      <c r="C888" s="74"/>
      <c r="D888" s="74"/>
      <c r="E888" s="80"/>
      <c r="F888" s="74"/>
      <c r="G888" s="81"/>
      <c r="H888" s="74"/>
      <c r="I888" s="81"/>
      <c r="J888" s="74"/>
      <c r="K888" s="81"/>
      <c r="L888" s="74"/>
      <c r="M888" s="81"/>
      <c r="N888" s="74"/>
      <c r="O888" s="81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4.4" x14ac:dyDescent="0.3">
      <c r="A889" s="74"/>
      <c r="B889" s="74"/>
      <c r="C889" s="74"/>
      <c r="D889" s="74"/>
      <c r="E889" s="80"/>
      <c r="F889" s="74"/>
      <c r="G889" s="81"/>
      <c r="H889" s="74"/>
      <c r="I889" s="81"/>
      <c r="J889" s="74"/>
      <c r="K889" s="81"/>
      <c r="L889" s="74"/>
      <c r="M889" s="81"/>
      <c r="N889" s="74"/>
      <c r="O889" s="81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4.4" x14ac:dyDescent="0.3">
      <c r="A890" s="74"/>
      <c r="B890" s="74"/>
      <c r="C890" s="74"/>
      <c r="D890" s="74"/>
      <c r="E890" s="80"/>
      <c r="F890" s="74"/>
      <c r="G890" s="81"/>
      <c r="H890" s="74"/>
      <c r="I890" s="81"/>
      <c r="J890" s="74"/>
      <c r="K890" s="81"/>
      <c r="L890" s="74"/>
      <c r="M890" s="81"/>
      <c r="N890" s="74"/>
      <c r="O890" s="81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4.4" x14ac:dyDescent="0.3">
      <c r="A891" s="74"/>
      <c r="B891" s="74"/>
      <c r="C891" s="74"/>
      <c r="D891" s="74"/>
      <c r="E891" s="80"/>
      <c r="F891" s="74"/>
      <c r="G891" s="81"/>
      <c r="H891" s="74"/>
      <c r="I891" s="81"/>
      <c r="J891" s="74"/>
      <c r="K891" s="81"/>
      <c r="L891" s="74"/>
      <c r="M891" s="81"/>
      <c r="N891" s="74"/>
      <c r="O891" s="81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4.4" x14ac:dyDescent="0.3">
      <c r="A892" s="74"/>
      <c r="B892" s="74"/>
      <c r="C892" s="74"/>
      <c r="D892" s="74"/>
      <c r="E892" s="80"/>
      <c r="F892" s="74"/>
      <c r="G892" s="81"/>
      <c r="H892" s="74"/>
      <c r="I892" s="81"/>
      <c r="J892" s="74"/>
      <c r="K892" s="81"/>
      <c r="L892" s="74"/>
      <c r="M892" s="81"/>
      <c r="N892" s="74"/>
      <c r="O892" s="81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4.4" x14ac:dyDescent="0.3">
      <c r="A893" s="74"/>
      <c r="B893" s="74"/>
      <c r="C893" s="74"/>
      <c r="D893" s="74"/>
      <c r="E893" s="80"/>
      <c r="F893" s="74"/>
      <c r="G893" s="81"/>
      <c r="H893" s="74"/>
      <c r="I893" s="81"/>
      <c r="J893" s="74"/>
      <c r="K893" s="81"/>
      <c r="L893" s="74"/>
      <c r="M893" s="81"/>
      <c r="N893" s="74"/>
      <c r="O893" s="81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4.4" x14ac:dyDescent="0.3">
      <c r="A894" s="74"/>
      <c r="B894" s="74"/>
      <c r="C894" s="74"/>
      <c r="D894" s="74"/>
      <c r="E894" s="80"/>
      <c r="F894" s="74"/>
      <c r="G894" s="81"/>
      <c r="H894" s="74"/>
      <c r="I894" s="81"/>
      <c r="J894" s="74"/>
      <c r="K894" s="81"/>
      <c r="L894" s="74"/>
      <c r="M894" s="81"/>
      <c r="N894" s="74"/>
      <c r="O894" s="81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4.4" x14ac:dyDescent="0.3">
      <c r="A895" s="74"/>
      <c r="B895" s="74"/>
      <c r="C895" s="74"/>
      <c r="D895" s="74"/>
      <c r="E895" s="80"/>
      <c r="F895" s="74"/>
      <c r="G895" s="81"/>
      <c r="H895" s="74"/>
      <c r="I895" s="81"/>
      <c r="J895" s="74"/>
      <c r="K895" s="81"/>
      <c r="L895" s="74"/>
      <c r="M895" s="81"/>
      <c r="N895" s="74"/>
      <c r="O895" s="81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4.4" x14ac:dyDescent="0.3">
      <c r="A896" s="74"/>
      <c r="B896" s="74"/>
      <c r="C896" s="74"/>
      <c r="D896" s="74"/>
      <c r="E896" s="80"/>
      <c r="F896" s="74"/>
      <c r="G896" s="81"/>
      <c r="H896" s="74"/>
      <c r="I896" s="81"/>
      <c r="J896" s="74"/>
      <c r="K896" s="81"/>
      <c r="L896" s="74"/>
      <c r="M896" s="81"/>
      <c r="N896" s="74"/>
      <c r="O896" s="81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4.4" x14ac:dyDescent="0.3">
      <c r="A897" s="74"/>
      <c r="B897" s="74"/>
      <c r="C897" s="74"/>
      <c r="D897" s="74"/>
      <c r="E897" s="80"/>
      <c r="F897" s="74"/>
      <c r="G897" s="81"/>
      <c r="H897" s="74"/>
      <c r="I897" s="81"/>
      <c r="J897" s="74"/>
      <c r="K897" s="81"/>
      <c r="L897" s="74"/>
      <c r="M897" s="81"/>
      <c r="N897" s="74"/>
      <c r="O897" s="81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4.4" x14ac:dyDescent="0.3">
      <c r="A898" s="74"/>
      <c r="B898" s="74"/>
      <c r="C898" s="74"/>
      <c r="D898" s="74"/>
      <c r="E898" s="80"/>
      <c r="F898" s="74"/>
      <c r="G898" s="81"/>
      <c r="H898" s="74"/>
      <c r="I898" s="81"/>
      <c r="J898" s="74"/>
      <c r="K898" s="81"/>
      <c r="L898" s="74"/>
      <c r="M898" s="81"/>
      <c r="N898" s="74"/>
      <c r="O898" s="81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4.4" x14ac:dyDescent="0.3">
      <c r="A899" s="74"/>
      <c r="B899" s="74"/>
      <c r="C899" s="74"/>
      <c r="D899" s="74"/>
      <c r="E899" s="80"/>
      <c r="F899" s="74"/>
      <c r="G899" s="81"/>
      <c r="H899" s="74"/>
      <c r="I899" s="81"/>
      <c r="J899" s="74"/>
      <c r="K899" s="81"/>
      <c r="L899" s="74"/>
      <c r="M899" s="81"/>
      <c r="N899" s="74"/>
      <c r="O899" s="81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4.4" x14ac:dyDescent="0.3">
      <c r="A900" s="74"/>
      <c r="B900" s="74"/>
      <c r="C900" s="74"/>
      <c r="D900" s="74"/>
      <c r="E900" s="80"/>
      <c r="F900" s="74"/>
      <c r="G900" s="81"/>
      <c r="H900" s="74"/>
      <c r="I900" s="81"/>
      <c r="J900" s="74"/>
      <c r="K900" s="81"/>
      <c r="L900" s="74"/>
      <c r="M900" s="81"/>
      <c r="N900" s="74"/>
      <c r="O900" s="81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4.4" x14ac:dyDescent="0.3">
      <c r="A901" s="74"/>
      <c r="B901" s="74"/>
      <c r="C901" s="74"/>
      <c r="D901" s="74"/>
      <c r="E901" s="80"/>
      <c r="F901" s="74"/>
      <c r="G901" s="81"/>
      <c r="H901" s="74"/>
      <c r="I901" s="81"/>
      <c r="J901" s="74"/>
      <c r="K901" s="81"/>
      <c r="L901" s="74"/>
      <c r="M901" s="81"/>
      <c r="N901" s="74"/>
      <c r="O901" s="81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4.4" x14ac:dyDescent="0.3">
      <c r="A902" s="74"/>
      <c r="B902" s="74"/>
      <c r="C902" s="74"/>
      <c r="D902" s="74"/>
      <c r="E902" s="80"/>
      <c r="F902" s="74"/>
      <c r="G902" s="81"/>
      <c r="H902" s="74"/>
      <c r="I902" s="81"/>
      <c r="J902" s="74"/>
      <c r="K902" s="81"/>
      <c r="L902" s="74"/>
      <c r="M902" s="81"/>
      <c r="N902" s="74"/>
      <c r="O902" s="81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4.4" x14ac:dyDescent="0.3">
      <c r="A903" s="74"/>
      <c r="B903" s="74"/>
      <c r="C903" s="74"/>
      <c r="D903" s="74"/>
      <c r="E903" s="80"/>
      <c r="F903" s="74"/>
      <c r="G903" s="81"/>
      <c r="H903" s="74"/>
      <c r="I903" s="81"/>
      <c r="J903" s="74"/>
      <c r="K903" s="81"/>
      <c r="L903" s="74"/>
      <c r="M903" s="81"/>
      <c r="N903" s="74"/>
      <c r="O903" s="81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4.4" x14ac:dyDescent="0.3">
      <c r="A904" s="74"/>
      <c r="B904" s="74"/>
      <c r="C904" s="74"/>
      <c r="D904" s="74"/>
      <c r="E904" s="80"/>
      <c r="F904" s="74"/>
      <c r="G904" s="81"/>
      <c r="H904" s="74"/>
      <c r="I904" s="81"/>
      <c r="J904" s="74"/>
      <c r="K904" s="81"/>
      <c r="L904" s="74"/>
      <c r="M904" s="81"/>
      <c r="N904" s="74"/>
      <c r="O904" s="81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4.4" x14ac:dyDescent="0.3">
      <c r="A905" s="74"/>
      <c r="B905" s="74"/>
      <c r="C905" s="74"/>
      <c r="D905" s="74"/>
      <c r="E905" s="80"/>
      <c r="F905" s="74"/>
      <c r="G905" s="81"/>
      <c r="H905" s="74"/>
      <c r="I905" s="81"/>
      <c r="J905" s="74"/>
      <c r="K905" s="81"/>
      <c r="L905" s="74"/>
      <c r="M905" s="81"/>
      <c r="N905" s="74"/>
      <c r="O905" s="81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4.4" x14ac:dyDescent="0.3">
      <c r="A906" s="74"/>
      <c r="B906" s="74"/>
      <c r="C906" s="74"/>
      <c r="D906" s="74"/>
      <c r="E906" s="80"/>
      <c r="F906" s="74"/>
      <c r="G906" s="81"/>
      <c r="H906" s="74"/>
      <c r="I906" s="81"/>
      <c r="J906" s="74"/>
      <c r="K906" s="81"/>
      <c r="L906" s="74"/>
      <c r="M906" s="81"/>
      <c r="N906" s="74"/>
      <c r="O906" s="81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4.4" x14ac:dyDescent="0.3">
      <c r="A907" s="74"/>
      <c r="B907" s="74"/>
      <c r="C907" s="74"/>
      <c r="D907" s="74"/>
      <c r="E907" s="80"/>
      <c r="F907" s="74"/>
      <c r="G907" s="81"/>
      <c r="H907" s="74"/>
      <c r="I907" s="81"/>
      <c r="J907" s="74"/>
      <c r="K907" s="81"/>
      <c r="L907" s="74"/>
      <c r="M907" s="81"/>
      <c r="N907" s="74"/>
      <c r="O907" s="81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4.4" x14ac:dyDescent="0.3">
      <c r="A908" s="74"/>
      <c r="B908" s="74"/>
      <c r="C908" s="74"/>
      <c r="D908" s="74"/>
      <c r="E908" s="80"/>
      <c r="F908" s="74"/>
      <c r="G908" s="81"/>
      <c r="H908" s="74"/>
      <c r="I908" s="81"/>
      <c r="J908" s="74"/>
      <c r="K908" s="81"/>
      <c r="L908" s="74"/>
      <c r="M908" s="81"/>
      <c r="N908" s="74"/>
      <c r="O908" s="81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4.4" x14ac:dyDescent="0.3">
      <c r="A909" s="74"/>
      <c r="B909" s="74"/>
      <c r="C909" s="74"/>
      <c r="D909" s="74"/>
      <c r="E909" s="80"/>
      <c r="F909" s="74"/>
      <c r="G909" s="81"/>
      <c r="H909" s="74"/>
      <c r="I909" s="81"/>
      <c r="J909" s="74"/>
      <c r="K909" s="81"/>
      <c r="L909" s="74"/>
      <c r="M909" s="81"/>
      <c r="N909" s="74"/>
      <c r="O909" s="81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4.4" x14ac:dyDescent="0.3">
      <c r="A910" s="74"/>
      <c r="B910" s="74"/>
      <c r="C910" s="74"/>
      <c r="D910" s="74"/>
      <c r="E910" s="80"/>
      <c r="F910" s="74"/>
      <c r="G910" s="81"/>
      <c r="H910" s="74"/>
      <c r="I910" s="81"/>
      <c r="J910" s="74"/>
      <c r="K910" s="81"/>
      <c r="L910" s="74"/>
      <c r="M910" s="81"/>
      <c r="N910" s="74"/>
      <c r="O910" s="81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4.4" x14ac:dyDescent="0.3">
      <c r="A911" s="74"/>
      <c r="B911" s="74"/>
      <c r="C911" s="74"/>
      <c r="D911" s="74"/>
      <c r="E911" s="80"/>
      <c r="F911" s="74"/>
      <c r="G911" s="81"/>
      <c r="H911" s="74"/>
      <c r="I911" s="81"/>
      <c r="J911" s="74"/>
      <c r="K911" s="81"/>
      <c r="L911" s="74"/>
      <c r="M911" s="81"/>
      <c r="N911" s="74"/>
      <c r="O911" s="81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4.4" x14ac:dyDescent="0.3">
      <c r="A912" s="74"/>
      <c r="B912" s="74"/>
      <c r="C912" s="74"/>
      <c r="D912" s="74"/>
      <c r="E912" s="80"/>
      <c r="F912" s="74"/>
      <c r="G912" s="81"/>
      <c r="H912" s="74"/>
      <c r="I912" s="81"/>
      <c r="J912" s="74"/>
      <c r="K912" s="81"/>
      <c r="L912" s="74"/>
      <c r="M912" s="81"/>
      <c r="N912" s="74"/>
      <c r="O912" s="81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4.4" x14ac:dyDescent="0.3">
      <c r="A913" s="74"/>
      <c r="B913" s="74"/>
      <c r="C913" s="74"/>
      <c r="D913" s="74"/>
      <c r="E913" s="80"/>
      <c r="F913" s="74"/>
      <c r="G913" s="81"/>
      <c r="H913" s="74"/>
      <c r="I913" s="81"/>
      <c r="J913" s="74"/>
      <c r="K913" s="81"/>
      <c r="L913" s="74"/>
      <c r="M913" s="81"/>
      <c r="N913" s="74"/>
      <c r="O913" s="81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4.4" x14ac:dyDescent="0.3">
      <c r="A914" s="74"/>
      <c r="B914" s="74"/>
      <c r="C914" s="74"/>
      <c r="D914" s="74"/>
      <c r="E914" s="80"/>
      <c r="F914" s="74"/>
      <c r="G914" s="81"/>
      <c r="H914" s="74"/>
      <c r="I914" s="81"/>
      <c r="J914" s="74"/>
      <c r="K914" s="81"/>
      <c r="L914" s="74"/>
      <c r="M914" s="81"/>
      <c r="N914" s="74"/>
      <c r="O914" s="81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4.4" x14ac:dyDescent="0.3">
      <c r="A915" s="74"/>
      <c r="B915" s="74"/>
      <c r="C915" s="74"/>
      <c r="D915" s="74"/>
      <c r="E915" s="80"/>
      <c r="F915" s="74"/>
      <c r="G915" s="81"/>
      <c r="H915" s="74"/>
      <c r="I915" s="81"/>
      <c r="J915" s="74"/>
      <c r="K915" s="81"/>
      <c r="L915" s="74"/>
      <c r="M915" s="81"/>
      <c r="N915" s="74"/>
      <c r="O915" s="81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4.4" x14ac:dyDescent="0.3">
      <c r="A916" s="74"/>
      <c r="B916" s="74"/>
      <c r="C916" s="74"/>
      <c r="D916" s="74"/>
      <c r="E916" s="80"/>
      <c r="F916" s="74"/>
      <c r="G916" s="81"/>
      <c r="H916" s="74"/>
      <c r="I916" s="81"/>
      <c r="J916" s="74"/>
      <c r="K916" s="81"/>
      <c r="L916" s="74"/>
      <c r="M916" s="81"/>
      <c r="N916" s="74"/>
      <c r="O916" s="81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4.4" x14ac:dyDescent="0.3">
      <c r="A917" s="74"/>
      <c r="B917" s="74"/>
      <c r="C917" s="74"/>
      <c r="D917" s="74"/>
      <c r="E917" s="80"/>
      <c r="F917" s="74"/>
      <c r="G917" s="81"/>
      <c r="H917" s="74"/>
      <c r="I917" s="81"/>
      <c r="J917" s="74"/>
      <c r="K917" s="81"/>
      <c r="L917" s="74"/>
      <c r="M917" s="81"/>
      <c r="N917" s="74"/>
      <c r="O917" s="81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4.4" x14ac:dyDescent="0.3">
      <c r="A918" s="74"/>
      <c r="B918" s="74"/>
      <c r="C918" s="74"/>
      <c r="D918" s="74"/>
      <c r="E918" s="80"/>
      <c r="F918" s="74"/>
      <c r="G918" s="81"/>
      <c r="H918" s="74"/>
      <c r="I918" s="81"/>
      <c r="J918" s="74"/>
      <c r="K918" s="81"/>
      <c r="L918" s="74"/>
      <c r="M918" s="81"/>
      <c r="N918" s="74"/>
      <c r="O918" s="81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4.4" x14ac:dyDescent="0.3">
      <c r="A919" s="74"/>
      <c r="B919" s="74"/>
      <c r="C919" s="74"/>
      <c r="D919" s="74"/>
      <c r="E919" s="80"/>
      <c r="F919" s="74"/>
      <c r="G919" s="81"/>
      <c r="H919" s="74"/>
      <c r="I919" s="81"/>
      <c r="J919" s="74"/>
      <c r="K919" s="81"/>
      <c r="L919" s="74"/>
      <c r="M919" s="81"/>
      <c r="N919" s="74"/>
      <c r="O919" s="81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4.4" x14ac:dyDescent="0.3">
      <c r="A920" s="74"/>
      <c r="B920" s="74"/>
      <c r="C920" s="74"/>
      <c r="D920" s="74"/>
      <c r="E920" s="80"/>
      <c r="F920" s="74"/>
      <c r="G920" s="81"/>
      <c r="H920" s="74"/>
      <c r="I920" s="81"/>
      <c r="J920" s="74"/>
      <c r="K920" s="81"/>
      <c r="L920" s="74"/>
      <c r="M920" s="81"/>
      <c r="N920" s="74"/>
      <c r="O920" s="81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4.4" x14ac:dyDescent="0.3">
      <c r="A921" s="74"/>
      <c r="B921" s="74"/>
      <c r="C921" s="74"/>
      <c r="D921" s="74"/>
      <c r="E921" s="80"/>
      <c r="F921" s="74"/>
      <c r="G921" s="81"/>
      <c r="H921" s="74"/>
      <c r="I921" s="81"/>
      <c r="J921" s="74"/>
      <c r="K921" s="81"/>
      <c r="L921" s="74"/>
      <c r="M921" s="81"/>
      <c r="N921" s="74"/>
      <c r="O921" s="81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4.4" x14ac:dyDescent="0.3">
      <c r="A922" s="74"/>
      <c r="B922" s="74"/>
      <c r="C922" s="74"/>
      <c r="D922" s="74"/>
      <c r="E922" s="80"/>
      <c r="F922" s="74"/>
      <c r="G922" s="81"/>
      <c r="H922" s="74"/>
      <c r="I922" s="81"/>
      <c r="J922" s="74"/>
      <c r="K922" s="81"/>
      <c r="L922" s="74"/>
      <c r="M922" s="81"/>
      <c r="N922" s="74"/>
      <c r="O922" s="81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4.4" x14ac:dyDescent="0.3">
      <c r="A923" s="74"/>
      <c r="B923" s="74"/>
      <c r="C923" s="74"/>
      <c r="D923" s="74"/>
      <c r="E923" s="80"/>
      <c r="F923" s="74"/>
      <c r="G923" s="81"/>
      <c r="H923" s="74"/>
      <c r="I923" s="81"/>
      <c r="J923" s="74"/>
      <c r="K923" s="81"/>
      <c r="L923" s="74"/>
      <c r="M923" s="81"/>
      <c r="N923" s="74"/>
      <c r="O923" s="81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4.4" x14ac:dyDescent="0.3">
      <c r="A924" s="74"/>
      <c r="B924" s="74"/>
      <c r="C924" s="74"/>
      <c r="D924" s="74"/>
      <c r="E924" s="80"/>
      <c r="F924" s="74"/>
      <c r="G924" s="81"/>
      <c r="H924" s="74"/>
      <c r="I924" s="81"/>
      <c r="J924" s="74"/>
      <c r="K924" s="81"/>
      <c r="L924" s="74"/>
      <c r="M924" s="81"/>
      <c r="N924" s="74"/>
      <c r="O924" s="81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4.4" x14ac:dyDescent="0.3">
      <c r="A925" s="74"/>
      <c r="B925" s="74"/>
      <c r="C925" s="74"/>
      <c r="D925" s="74"/>
      <c r="E925" s="80"/>
      <c r="F925" s="74"/>
      <c r="G925" s="81"/>
      <c r="H925" s="74"/>
      <c r="I925" s="81"/>
      <c r="J925" s="74"/>
      <c r="K925" s="81"/>
      <c r="L925" s="74"/>
      <c r="M925" s="81"/>
      <c r="N925" s="74"/>
      <c r="O925" s="81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4.4" x14ac:dyDescent="0.3">
      <c r="A926" s="74"/>
      <c r="B926" s="74"/>
      <c r="C926" s="74"/>
      <c r="D926" s="74"/>
      <c r="E926" s="80"/>
      <c r="F926" s="74"/>
      <c r="G926" s="81"/>
      <c r="H926" s="74"/>
      <c r="I926" s="81"/>
      <c r="J926" s="74"/>
      <c r="K926" s="81"/>
      <c r="L926" s="74"/>
      <c r="M926" s="81"/>
      <c r="N926" s="74"/>
      <c r="O926" s="81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4.4" x14ac:dyDescent="0.3">
      <c r="A927" s="74"/>
      <c r="B927" s="74"/>
      <c r="C927" s="74"/>
      <c r="D927" s="74"/>
      <c r="E927" s="80"/>
      <c r="F927" s="74"/>
      <c r="G927" s="81"/>
      <c r="H927" s="74"/>
      <c r="I927" s="81"/>
      <c r="J927" s="74"/>
      <c r="K927" s="81"/>
      <c r="L927" s="74"/>
      <c r="M927" s="81"/>
      <c r="N927" s="74"/>
      <c r="O927" s="81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4.4" x14ac:dyDescent="0.3">
      <c r="A928" s="74"/>
      <c r="B928" s="74"/>
      <c r="C928" s="74"/>
      <c r="D928" s="74"/>
      <c r="E928" s="80"/>
      <c r="F928" s="74"/>
      <c r="G928" s="81"/>
      <c r="H928" s="74"/>
      <c r="I928" s="81"/>
      <c r="J928" s="74"/>
      <c r="K928" s="81"/>
      <c r="L928" s="74"/>
      <c r="M928" s="81"/>
      <c r="N928" s="74"/>
      <c r="O928" s="81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4.4" x14ac:dyDescent="0.3">
      <c r="A929" s="74"/>
      <c r="B929" s="74"/>
      <c r="C929" s="74"/>
      <c r="D929" s="74"/>
      <c r="E929" s="80"/>
      <c r="F929" s="74"/>
      <c r="G929" s="81"/>
      <c r="H929" s="74"/>
      <c r="I929" s="81"/>
      <c r="J929" s="74"/>
      <c r="K929" s="81"/>
      <c r="L929" s="74"/>
      <c r="M929" s="81"/>
      <c r="N929" s="74"/>
      <c r="O929" s="81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4.4" x14ac:dyDescent="0.3">
      <c r="A930" s="74"/>
      <c r="B930" s="74"/>
      <c r="C930" s="74"/>
      <c r="D930" s="74"/>
      <c r="E930" s="80"/>
      <c r="F930" s="74"/>
      <c r="G930" s="81"/>
      <c r="H930" s="74"/>
      <c r="I930" s="81"/>
      <c r="J930" s="74"/>
      <c r="K930" s="81"/>
      <c r="L930" s="74"/>
      <c r="M930" s="81"/>
      <c r="N930" s="74"/>
      <c r="O930" s="81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4.4" x14ac:dyDescent="0.3">
      <c r="A931" s="74"/>
      <c r="B931" s="74"/>
      <c r="C931" s="74"/>
      <c r="D931" s="74"/>
      <c r="E931" s="80"/>
      <c r="F931" s="74"/>
      <c r="G931" s="81"/>
      <c r="H931" s="74"/>
      <c r="I931" s="81"/>
      <c r="J931" s="74"/>
      <c r="K931" s="81"/>
      <c r="L931" s="74"/>
      <c r="M931" s="81"/>
      <c r="N931" s="74"/>
      <c r="O931" s="81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4.4" x14ac:dyDescent="0.3">
      <c r="A932" s="74"/>
      <c r="B932" s="74"/>
      <c r="C932" s="74"/>
      <c r="D932" s="74"/>
      <c r="E932" s="80"/>
      <c r="F932" s="74"/>
      <c r="G932" s="81"/>
      <c r="H932" s="74"/>
      <c r="I932" s="81"/>
      <c r="J932" s="74"/>
      <c r="K932" s="81"/>
      <c r="L932" s="74"/>
      <c r="M932" s="81"/>
      <c r="N932" s="74"/>
      <c r="O932" s="81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4.4" x14ac:dyDescent="0.3">
      <c r="A933" s="74"/>
      <c r="B933" s="74"/>
      <c r="C933" s="74"/>
      <c r="D933" s="74"/>
      <c r="E933" s="80"/>
      <c r="F933" s="74"/>
      <c r="G933" s="81"/>
      <c r="H933" s="74"/>
      <c r="I933" s="81"/>
      <c r="J933" s="74"/>
      <c r="K933" s="81"/>
      <c r="L933" s="74"/>
      <c r="M933" s="81"/>
      <c r="N933" s="74"/>
      <c r="O933" s="81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4.4" x14ac:dyDescent="0.3">
      <c r="A934" s="74"/>
      <c r="B934" s="74"/>
      <c r="C934" s="74"/>
      <c r="D934" s="74"/>
      <c r="E934" s="80"/>
      <c r="F934" s="74"/>
      <c r="G934" s="81"/>
      <c r="H934" s="74"/>
      <c r="I934" s="81"/>
      <c r="J934" s="74"/>
      <c r="K934" s="81"/>
      <c r="L934" s="74"/>
      <c r="M934" s="81"/>
      <c r="N934" s="74"/>
      <c r="O934" s="81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4.4" x14ac:dyDescent="0.3">
      <c r="A935" s="74"/>
      <c r="B935" s="74"/>
      <c r="C935" s="74"/>
      <c r="D935" s="74"/>
      <c r="E935" s="80"/>
      <c r="F935" s="74"/>
      <c r="G935" s="81"/>
      <c r="H935" s="74"/>
      <c r="I935" s="81"/>
      <c r="J935" s="74"/>
      <c r="K935" s="81"/>
      <c r="L935" s="74"/>
      <c r="M935" s="81"/>
      <c r="N935" s="74"/>
      <c r="O935" s="81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4.4" x14ac:dyDescent="0.3">
      <c r="A936" s="74"/>
      <c r="B936" s="74"/>
      <c r="C936" s="74"/>
      <c r="D936" s="74"/>
      <c r="E936" s="80"/>
      <c r="F936" s="74"/>
      <c r="G936" s="81"/>
      <c r="H936" s="74"/>
      <c r="I936" s="81"/>
      <c r="J936" s="74"/>
      <c r="K936" s="81"/>
      <c r="L936" s="74"/>
      <c r="M936" s="81"/>
      <c r="N936" s="74"/>
      <c r="O936" s="81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4.4" x14ac:dyDescent="0.3">
      <c r="A937" s="74"/>
      <c r="B937" s="74"/>
      <c r="C937" s="74"/>
      <c r="D937" s="74"/>
      <c r="E937" s="80"/>
      <c r="F937" s="74"/>
      <c r="G937" s="81"/>
      <c r="H937" s="74"/>
      <c r="I937" s="81"/>
      <c r="J937" s="74"/>
      <c r="K937" s="81"/>
      <c r="L937" s="74"/>
      <c r="M937" s="81"/>
      <c r="N937" s="74"/>
      <c r="O937" s="81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4.4" x14ac:dyDescent="0.3">
      <c r="A938" s="74"/>
      <c r="B938" s="74"/>
      <c r="C938" s="74"/>
      <c r="D938" s="74"/>
      <c r="E938" s="80"/>
      <c r="F938" s="74"/>
      <c r="G938" s="81"/>
      <c r="H938" s="74"/>
      <c r="I938" s="81"/>
      <c r="J938" s="74"/>
      <c r="K938" s="81"/>
      <c r="L938" s="74"/>
      <c r="M938" s="81"/>
      <c r="N938" s="74"/>
      <c r="O938" s="81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4.4" x14ac:dyDescent="0.3">
      <c r="A939" s="74"/>
      <c r="B939" s="74"/>
      <c r="C939" s="74"/>
      <c r="D939" s="74"/>
      <c r="E939" s="80"/>
      <c r="F939" s="74"/>
      <c r="G939" s="81"/>
      <c r="H939" s="74"/>
      <c r="I939" s="81"/>
      <c r="J939" s="74"/>
      <c r="K939" s="81"/>
      <c r="L939" s="74"/>
      <c r="M939" s="81"/>
      <c r="N939" s="74"/>
      <c r="O939" s="81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4.4" x14ac:dyDescent="0.3">
      <c r="A940" s="74"/>
      <c r="B940" s="74"/>
      <c r="C940" s="74"/>
      <c r="D940" s="74"/>
      <c r="E940" s="80"/>
      <c r="F940" s="74"/>
      <c r="G940" s="81"/>
      <c r="H940" s="74"/>
      <c r="I940" s="81"/>
      <c r="J940" s="74"/>
      <c r="K940" s="81"/>
      <c r="L940" s="74"/>
      <c r="M940" s="81"/>
      <c r="N940" s="74"/>
      <c r="O940" s="81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4.4" x14ac:dyDescent="0.3">
      <c r="A941" s="74"/>
      <c r="B941" s="74"/>
      <c r="C941" s="74"/>
      <c r="D941" s="74"/>
      <c r="E941" s="80"/>
      <c r="F941" s="74"/>
      <c r="G941" s="81"/>
      <c r="H941" s="74"/>
      <c r="I941" s="81"/>
      <c r="J941" s="74"/>
      <c r="K941" s="81"/>
      <c r="L941" s="74"/>
      <c r="M941" s="81"/>
      <c r="N941" s="74"/>
      <c r="O941" s="81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4.4" x14ac:dyDescent="0.3">
      <c r="A942" s="74"/>
      <c r="B942" s="74"/>
      <c r="C942" s="74"/>
      <c r="D942" s="74"/>
      <c r="E942" s="80"/>
      <c r="F942" s="74"/>
      <c r="G942" s="81"/>
      <c r="H942" s="74"/>
      <c r="I942" s="81"/>
      <c r="J942" s="74"/>
      <c r="K942" s="81"/>
      <c r="L942" s="74"/>
      <c r="M942" s="81"/>
      <c r="N942" s="74"/>
      <c r="O942" s="81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4.4" x14ac:dyDescent="0.3">
      <c r="A943" s="74"/>
      <c r="B943" s="74"/>
      <c r="C943" s="74"/>
      <c r="D943" s="74"/>
      <c r="E943" s="80"/>
      <c r="F943" s="74"/>
      <c r="G943" s="81"/>
      <c r="H943" s="74"/>
      <c r="I943" s="81"/>
      <c r="J943" s="74"/>
      <c r="K943" s="81"/>
      <c r="L943" s="74"/>
      <c r="M943" s="81"/>
      <c r="N943" s="74"/>
      <c r="O943" s="81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4.4" x14ac:dyDescent="0.3">
      <c r="A944" s="74"/>
      <c r="B944" s="74"/>
      <c r="C944" s="74"/>
      <c r="D944" s="74"/>
      <c r="E944" s="80"/>
      <c r="F944" s="74"/>
      <c r="G944" s="81"/>
      <c r="H944" s="74"/>
      <c r="I944" s="81"/>
      <c r="J944" s="74"/>
      <c r="K944" s="81"/>
      <c r="L944" s="74"/>
      <c r="M944" s="81"/>
      <c r="N944" s="74"/>
      <c r="O944" s="81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4.4" x14ac:dyDescent="0.3">
      <c r="A945" s="74"/>
      <c r="B945" s="74"/>
      <c r="C945" s="74"/>
      <c r="D945" s="74"/>
      <c r="E945" s="80"/>
      <c r="F945" s="74"/>
      <c r="G945" s="81"/>
      <c r="H945" s="74"/>
      <c r="I945" s="81"/>
      <c r="J945" s="74"/>
      <c r="K945" s="81"/>
      <c r="L945" s="74"/>
      <c r="M945" s="81"/>
      <c r="N945" s="74"/>
      <c r="O945" s="81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4.4" x14ac:dyDescent="0.3">
      <c r="A946" s="74"/>
      <c r="B946" s="74"/>
      <c r="C946" s="74"/>
      <c r="D946" s="74"/>
      <c r="E946" s="80"/>
      <c r="F946" s="74"/>
      <c r="G946" s="81"/>
      <c r="H946" s="74"/>
      <c r="I946" s="81"/>
      <c r="J946" s="74"/>
      <c r="K946" s="81"/>
      <c r="L946" s="74"/>
      <c r="M946" s="81"/>
      <c r="N946" s="74"/>
      <c r="O946" s="81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4.4" x14ac:dyDescent="0.3">
      <c r="A947" s="74"/>
      <c r="B947" s="74"/>
      <c r="C947" s="74"/>
      <c r="D947" s="74"/>
      <c r="E947" s="80"/>
      <c r="F947" s="74"/>
      <c r="G947" s="81"/>
      <c r="H947" s="74"/>
      <c r="I947" s="81"/>
      <c r="J947" s="74"/>
      <c r="K947" s="81"/>
      <c r="L947" s="74"/>
      <c r="M947" s="81"/>
      <c r="N947" s="74"/>
      <c r="O947" s="81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4.4" x14ac:dyDescent="0.3">
      <c r="A948" s="74"/>
      <c r="B948" s="74"/>
      <c r="C948" s="74"/>
      <c r="D948" s="74"/>
      <c r="E948" s="80"/>
      <c r="F948" s="74"/>
      <c r="G948" s="81"/>
      <c r="H948" s="74"/>
      <c r="I948" s="81"/>
      <c r="J948" s="74"/>
      <c r="K948" s="81"/>
      <c r="L948" s="74"/>
      <c r="M948" s="81"/>
      <c r="N948" s="74"/>
      <c r="O948" s="81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4.4" x14ac:dyDescent="0.3">
      <c r="A949" s="74"/>
      <c r="B949" s="74"/>
      <c r="C949" s="74"/>
      <c r="D949" s="74"/>
      <c r="E949" s="80"/>
      <c r="F949" s="74"/>
      <c r="G949" s="81"/>
      <c r="H949" s="74"/>
      <c r="I949" s="81"/>
      <c r="J949" s="74"/>
      <c r="K949" s="81"/>
      <c r="L949" s="74"/>
      <c r="M949" s="81"/>
      <c r="N949" s="74"/>
      <c r="O949" s="81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4.4" x14ac:dyDescent="0.3">
      <c r="A950" s="74"/>
      <c r="B950" s="74"/>
      <c r="C950" s="74"/>
      <c r="D950" s="74"/>
      <c r="E950" s="80"/>
      <c r="F950" s="74"/>
      <c r="G950" s="81"/>
      <c r="H950" s="74"/>
      <c r="I950" s="81"/>
      <c r="J950" s="74"/>
      <c r="K950" s="81"/>
      <c r="L950" s="74"/>
      <c r="M950" s="81"/>
      <c r="N950" s="74"/>
      <c r="O950" s="81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4.4" x14ac:dyDescent="0.3">
      <c r="A951" s="74"/>
      <c r="B951" s="74"/>
      <c r="C951" s="74"/>
      <c r="D951" s="74"/>
      <c r="E951" s="80"/>
      <c r="F951" s="74"/>
      <c r="G951" s="81"/>
      <c r="H951" s="74"/>
      <c r="I951" s="81"/>
      <c r="J951" s="74"/>
      <c r="K951" s="81"/>
      <c r="L951" s="74"/>
      <c r="M951" s="81"/>
      <c r="N951" s="74"/>
      <c r="O951" s="81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4.4" x14ac:dyDescent="0.3">
      <c r="A952" s="74"/>
      <c r="B952" s="74"/>
      <c r="C952" s="74"/>
      <c r="D952" s="74"/>
      <c r="E952" s="80"/>
      <c r="F952" s="74"/>
      <c r="G952" s="81"/>
      <c r="H952" s="74"/>
      <c r="I952" s="81"/>
      <c r="J952" s="74"/>
      <c r="K952" s="81"/>
      <c r="L952" s="74"/>
      <c r="M952" s="81"/>
      <c r="N952" s="74"/>
      <c r="O952" s="81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4.4" x14ac:dyDescent="0.3">
      <c r="A953" s="74"/>
      <c r="B953" s="74"/>
      <c r="C953" s="74"/>
      <c r="D953" s="74"/>
      <c r="E953" s="80"/>
      <c r="F953" s="74"/>
      <c r="G953" s="81"/>
      <c r="H953" s="74"/>
      <c r="I953" s="81"/>
      <c r="J953" s="74"/>
      <c r="K953" s="81"/>
      <c r="L953" s="74"/>
      <c r="M953" s="81"/>
      <c r="N953" s="74"/>
      <c r="O953" s="81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4.4" x14ac:dyDescent="0.3">
      <c r="A954" s="74"/>
      <c r="B954" s="74"/>
      <c r="C954" s="74"/>
      <c r="D954" s="74"/>
      <c r="E954" s="80"/>
      <c r="F954" s="74"/>
      <c r="G954" s="81"/>
      <c r="H954" s="74"/>
      <c r="I954" s="81"/>
      <c r="J954" s="74"/>
      <c r="K954" s="81"/>
      <c r="L954" s="74"/>
      <c r="M954" s="81"/>
      <c r="N954" s="74"/>
      <c r="O954" s="81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4.4" x14ac:dyDescent="0.3">
      <c r="A955" s="74"/>
      <c r="B955" s="74"/>
      <c r="C955" s="74"/>
      <c r="D955" s="74"/>
      <c r="E955" s="80"/>
      <c r="F955" s="74"/>
      <c r="G955" s="81"/>
      <c r="H955" s="74"/>
      <c r="I955" s="81"/>
      <c r="J955" s="74"/>
      <c r="K955" s="81"/>
      <c r="L955" s="74"/>
      <c r="M955" s="81"/>
      <c r="N955" s="74"/>
      <c r="O955" s="81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4.4" x14ac:dyDescent="0.3">
      <c r="A956" s="74"/>
      <c r="B956" s="74"/>
      <c r="C956" s="74"/>
      <c r="D956" s="74"/>
      <c r="E956" s="80"/>
      <c r="F956" s="74"/>
      <c r="G956" s="81"/>
      <c r="H956" s="74"/>
      <c r="I956" s="81"/>
      <c r="J956" s="74"/>
      <c r="K956" s="81"/>
      <c r="L956" s="74"/>
      <c r="M956" s="81"/>
      <c r="N956" s="74"/>
      <c r="O956" s="81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4.4" x14ac:dyDescent="0.3">
      <c r="A957" s="74"/>
      <c r="B957" s="74"/>
      <c r="C957" s="74"/>
      <c r="D957" s="74"/>
      <c r="E957" s="80"/>
      <c r="F957" s="74"/>
      <c r="G957" s="81"/>
      <c r="H957" s="74"/>
      <c r="I957" s="81"/>
      <c r="J957" s="74"/>
      <c r="K957" s="81"/>
      <c r="L957" s="74"/>
      <c r="M957" s="81"/>
      <c r="N957" s="74"/>
      <c r="O957" s="81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4.4" x14ac:dyDescent="0.3">
      <c r="A958" s="74"/>
      <c r="B958" s="74"/>
      <c r="C958" s="74"/>
      <c r="D958" s="74"/>
      <c r="E958" s="80"/>
      <c r="F958" s="74"/>
      <c r="G958" s="81"/>
      <c r="H958" s="74"/>
      <c r="I958" s="81"/>
      <c r="J958" s="74"/>
      <c r="K958" s="81"/>
      <c r="L958" s="74"/>
      <c r="M958" s="81"/>
      <c r="N958" s="74"/>
      <c r="O958" s="81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4.4" x14ac:dyDescent="0.3">
      <c r="A959" s="74"/>
      <c r="B959" s="74"/>
      <c r="C959" s="74"/>
      <c r="D959" s="74"/>
      <c r="E959" s="80"/>
      <c r="F959" s="74"/>
      <c r="G959" s="81"/>
      <c r="H959" s="74"/>
      <c r="I959" s="81"/>
      <c r="J959" s="74"/>
      <c r="K959" s="81"/>
      <c r="L959" s="74"/>
      <c r="M959" s="81"/>
      <c r="N959" s="74"/>
      <c r="O959" s="81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4.4" x14ac:dyDescent="0.3">
      <c r="A960" s="74"/>
      <c r="B960" s="74"/>
      <c r="C960" s="74"/>
      <c r="D960" s="74"/>
      <c r="E960" s="80"/>
      <c r="F960" s="74"/>
      <c r="G960" s="81"/>
      <c r="H960" s="74"/>
      <c r="I960" s="81"/>
      <c r="J960" s="74"/>
      <c r="K960" s="81"/>
      <c r="L960" s="74"/>
      <c r="M960" s="81"/>
      <c r="N960" s="74"/>
      <c r="O960" s="81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4.4" x14ac:dyDescent="0.3">
      <c r="A961" s="74"/>
      <c r="B961" s="74"/>
      <c r="C961" s="74"/>
      <c r="D961" s="74"/>
      <c r="E961" s="80"/>
      <c r="F961" s="74"/>
      <c r="G961" s="81"/>
      <c r="H961" s="74"/>
      <c r="I961" s="81"/>
      <c r="J961" s="74"/>
      <c r="K961" s="81"/>
      <c r="L961" s="74"/>
      <c r="M961" s="81"/>
      <c r="N961" s="74"/>
      <c r="O961" s="81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4.4" x14ac:dyDescent="0.3">
      <c r="E962" s="89"/>
      <c r="G962" s="90"/>
      <c r="I962" s="90"/>
      <c r="K962" s="90"/>
      <c r="M962" s="90"/>
      <c r="O962" s="90"/>
    </row>
    <row r="963" spans="1:26" ht="14.4" x14ac:dyDescent="0.3">
      <c r="E963" s="89"/>
      <c r="G963" s="90"/>
      <c r="I963" s="90"/>
      <c r="K963" s="90"/>
      <c r="M963" s="90"/>
      <c r="O963" s="90"/>
    </row>
    <row r="964" spans="1:26" ht="14.4" x14ac:dyDescent="0.3">
      <c r="E964" s="89"/>
      <c r="G964" s="90"/>
      <c r="I964" s="90"/>
      <c r="K964" s="90"/>
      <c r="M964" s="90"/>
      <c r="O964" s="90"/>
    </row>
    <row r="965" spans="1:26" ht="14.4" x14ac:dyDescent="0.3">
      <c r="E965" s="89"/>
      <c r="G965" s="90"/>
      <c r="I965" s="90"/>
      <c r="K965" s="90"/>
      <c r="M965" s="90"/>
      <c r="O965" s="90"/>
    </row>
    <row r="966" spans="1:26" ht="14.4" x14ac:dyDescent="0.3">
      <c r="E966" s="89"/>
      <c r="G966" s="90"/>
      <c r="I966" s="90"/>
      <c r="K966" s="90"/>
      <c r="M966" s="90"/>
      <c r="O966" s="90"/>
    </row>
    <row r="967" spans="1:26" ht="14.4" x14ac:dyDescent="0.3">
      <c r="E967" s="89"/>
      <c r="G967" s="90"/>
      <c r="I967" s="90"/>
      <c r="K967" s="90"/>
      <c r="M967" s="90"/>
      <c r="O967" s="90"/>
    </row>
    <row r="968" spans="1:26" ht="14.4" x14ac:dyDescent="0.3">
      <c r="E968" s="89"/>
      <c r="G968" s="90"/>
      <c r="I968" s="90"/>
      <c r="K968" s="90"/>
      <c r="M968" s="90"/>
      <c r="O968" s="90"/>
    </row>
    <row r="969" spans="1:26" ht="14.4" x14ac:dyDescent="0.3">
      <c r="E969" s="89"/>
      <c r="G969" s="90"/>
      <c r="I969" s="90"/>
      <c r="K969" s="90"/>
      <c r="M969" s="90"/>
      <c r="O969" s="90"/>
    </row>
    <row r="970" spans="1:26" ht="14.4" x14ac:dyDescent="0.3">
      <c r="E970" s="89"/>
      <c r="G970" s="90"/>
      <c r="I970" s="90"/>
      <c r="K970" s="90"/>
      <c r="M970" s="90"/>
      <c r="O970" s="90"/>
    </row>
    <row r="971" spans="1:26" ht="14.4" x14ac:dyDescent="0.3">
      <c r="E971" s="89"/>
      <c r="G971" s="90"/>
      <c r="I971" s="90"/>
      <c r="K971" s="90"/>
      <c r="M971" s="90"/>
      <c r="O971" s="90"/>
    </row>
    <row r="972" spans="1:26" ht="14.4" x14ac:dyDescent="0.3">
      <c r="E972" s="89"/>
      <c r="G972" s="90"/>
      <c r="I972" s="90"/>
      <c r="K972" s="90"/>
      <c r="M972" s="90"/>
      <c r="O972" s="90"/>
    </row>
    <row r="973" spans="1:26" ht="14.4" x14ac:dyDescent="0.3">
      <c r="E973" s="89"/>
      <c r="G973" s="90"/>
      <c r="I973" s="90"/>
      <c r="K973" s="90"/>
      <c r="M973" s="90"/>
      <c r="O973" s="90"/>
    </row>
    <row r="974" spans="1:26" ht="14.4" x14ac:dyDescent="0.3">
      <c r="E974" s="89"/>
      <c r="G974" s="90"/>
      <c r="I974" s="90"/>
      <c r="K974" s="90"/>
      <c r="M974" s="90"/>
      <c r="O974" s="90"/>
    </row>
    <row r="975" spans="1:26" ht="14.4" x14ac:dyDescent="0.3">
      <c r="E975" s="89"/>
      <c r="G975" s="90"/>
      <c r="I975" s="90"/>
      <c r="K975" s="90"/>
      <c r="M975" s="90"/>
      <c r="O975" s="90"/>
    </row>
    <row r="976" spans="1:26" ht="14.4" x14ac:dyDescent="0.3">
      <c r="E976" s="89"/>
      <c r="G976" s="90"/>
      <c r="I976" s="90"/>
      <c r="K976" s="90"/>
      <c r="M976" s="90"/>
      <c r="O976" s="90"/>
    </row>
    <row r="977" spans="5:15" ht="14.4" x14ac:dyDescent="0.3">
      <c r="E977" s="89"/>
      <c r="G977" s="90"/>
      <c r="I977" s="90"/>
      <c r="K977" s="90"/>
      <c r="M977" s="90"/>
      <c r="O977" s="90"/>
    </row>
    <row r="978" spans="5:15" ht="14.4" x14ac:dyDescent="0.3">
      <c r="E978" s="89"/>
      <c r="G978" s="90"/>
      <c r="I978" s="90"/>
      <c r="K978" s="90"/>
      <c r="M978" s="90"/>
      <c r="O978" s="90"/>
    </row>
    <row r="979" spans="5:15" ht="14.4" x14ac:dyDescent="0.3">
      <c r="E979" s="89"/>
      <c r="G979" s="90"/>
      <c r="I979" s="90"/>
      <c r="K979" s="90"/>
      <c r="M979" s="90"/>
      <c r="O979" s="90"/>
    </row>
    <row r="980" spans="5:15" ht="14.4" x14ac:dyDescent="0.3">
      <c r="E980" s="89"/>
      <c r="G980" s="90"/>
      <c r="I980" s="90"/>
      <c r="K980" s="90"/>
      <c r="M980" s="90"/>
      <c r="O980" s="90"/>
    </row>
    <row r="981" spans="5:15" ht="14.4" x14ac:dyDescent="0.3">
      <c r="E981" s="89"/>
      <c r="G981" s="90"/>
      <c r="I981" s="90"/>
      <c r="K981" s="90"/>
      <c r="M981" s="90"/>
      <c r="O981" s="90"/>
    </row>
    <row r="982" spans="5:15" ht="14.4" x14ac:dyDescent="0.3">
      <c r="E982" s="89"/>
      <c r="G982" s="90"/>
      <c r="I982" s="90"/>
      <c r="K982" s="90"/>
      <c r="M982" s="90"/>
      <c r="O982" s="90"/>
    </row>
    <row r="983" spans="5:15" ht="14.4" x14ac:dyDescent="0.3">
      <c r="E983" s="89"/>
      <c r="G983" s="90"/>
      <c r="I983" s="90"/>
      <c r="K983" s="90"/>
      <c r="M983" s="90"/>
      <c r="O983" s="90"/>
    </row>
    <row r="984" spans="5:15" ht="14.4" x14ac:dyDescent="0.3">
      <c r="E984" s="89"/>
      <c r="G984" s="90"/>
      <c r="I984" s="90"/>
      <c r="K984" s="90"/>
      <c r="M984" s="90"/>
      <c r="O984" s="90"/>
    </row>
    <row r="985" spans="5:15" ht="14.4" x14ac:dyDescent="0.3">
      <c r="E985" s="89"/>
      <c r="G985" s="90"/>
      <c r="I985" s="90"/>
      <c r="K985" s="90"/>
      <c r="M985" s="90"/>
      <c r="O985" s="90"/>
    </row>
    <row r="986" spans="5:15" ht="14.4" x14ac:dyDescent="0.3">
      <c r="E986" s="89"/>
      <c r="G986" s="90"/>
      <c r="I986" s="90"/>
      <c r="K986" s="90"/>
      <c r="M986" s="90"/>
      <c r="O986" s="90"/>
    </row>
    <row r="987" spans="5:15" ht="14.4" x14ac:dyDescent="0.3">
      <c r="E987" s="89"/>
      <c r="G987" s="90"/>
      <c r="I987" s="90"/>
      <c r="K987" s="90"/>
      <c r="M987" s="90"/>
      <c r="O987" s="90"/>
    </row>
    <row r="988" spans="5:15" ht="14.4" x14ac:dyDescent="0.3">
      <c r="E988" s="89"/>
      <c r="G988" s="90"/>
      <c r="I988" s="90"/>
      <c r="K988" s="90"/>
      <c r="M988" s="90"/>
      <c r="O988" s="90"/>
    </row>
    <row r="989" spans="5:15" ht="14.4" x14ac:dyDescent="0.3">
      <c r="E989" s="89"/>
      <c r="G989" s="90"/>
      <c r="I989" s="90"/>
      <c r="K989" s="90"/>
      <c r="M989" s="90"/>
      <c r="O989" s="90"/>
    </row>
    <row r="990" spans="5:15" ht="14.4" x14ac:dyDescent="0.3">
      <c r="E990" s="89"/>
      <c r="G990" s="90"/>
      <c r="I990" s="90"/>
      <c r="K990" s="90"/>
      <c r="M990" s="90"/>
      <c r="O990" s="90"/>
    </row>
    <row r="991" spans="5:15" ht="14.4" x14ac:dyDescent="0.3">
      <c r="E991" s="89"/>
      <c r="G991" s="90"/>
      <c r="I991" s="90"/>
      <c r="K991" s="90"/>
      <c r="M991" s="90"/>
      <c r="O991" s="90"/>
    </row>
    <row r="992" spans="5:15" ht="14.4" x14ac:dyDescent="0.3">
      <c r="E992" s="89"/>
      <c r="G992" s="90"/>
      <c r="I992" s="90"/>
      <c r="K992" s="90"/>
      <c r="M992" s="90"/>
      <c r="O992" s="90"/>
    </row>
    <row r="993" spans="5:15" ht="14.4" x14ac:dyDescent="0.3">
      <c r="E993" s="89"/>
      <c r="G993" s="90"/>
      <c r="I993" s="90"/>
      <c r="K993" s="90"/>
      <c r="M993" s="90"/>
      <c r="O993" s="90"/>
    </row>
    <row r="994" spans="5:15" ht="14.4" x14ac:dyDescent="0.3">
      <c r="E994" s="89"/>
      <c r="G994" s="90"/>
      <c r="I994" s="90"/>
      <c r="K994" s="90"/>
      <c r="M994" s="90"/>
      <c r="O994" s="90"/>
    </row>
    <row r="995" spans="5:15" ht="14.4" x14ac:dyDescent="0.3">
      <c r="E995" s="89"/>
      <c r="G995" s="90"/>
      <c r="I995" s="90"/>
      <c r="K995" s="90"/>
      <c r="M995" s="90"/>
      <c r="O995" s="90"/>
    </row>
    <row r="996" spans="5:15" ht="14.4" x14ac:dyDescent="0.3">
      <c r="E996" s="89"/>
      <c r="G996" s="90"/>
      <c r="I996" s="90"/>
      <c r="K996" s="90"/>
      <c r="M996" s="90"/>
      <c r="O996" s="90"/>
    </row>
    <row r="997" spans="5:15" ht="14.4" x14ac:dyDescent="0.3">
      <c r="E997" s="89"/>
      <c r="G997" s="90"/>
      <c r="I997" s="90"/>
      <c r="K997" s="90"/>
      <c r="M997" s="90"/>
      <c r="O997" s="90"/>
    </row>
    <row r="998" spans="5:15" ht="14.4" x14ac:dyDescent="0.3">
      <c r="E998" s="89"/>
      <c r="G998" s="90"/>
      <c r="I998" s="90"/>
      <c r="K998" s="90"/>
      <c r="M998" s="90"/>
      <c r="O998" s="90"/>
    </row>
    <row r="999" spans="5:15" ht="14.4" x14ac:dyDescent="0.3">
      <c r="E999" s="89"/>
      <c r="G999" s="90"/>
      <c r="I999" s="90"/>
      <c r="K999" s="90"/>
      <c r="M999" s="90"/>
      <c r="O999" s="90"/>
    </row>
    <row r="1000" spans="5:15" ht="14.4" x14ac:dyDescent="0.3">
      <c r="E1000" s="89"/>
      <c r="G1000" s="90"/>
      <c r="I1000" s="90"/>
      <c r="K1000" s="90"/>
      <c r="M1000" s="90"/>
      <c r="O1000" s="90"/>
    </row>
  </sheetData>
  <mergeCells count="3">
    <mergeCell ref="A1:A2"/>
    <mergeCell ref="B1:F1"/>
    <mergeCell ref="G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A13" sqref="A13"/>
    </sheetView>
  </sheetViews>
  <sheetFormatPr defaultColWidth="14.44140625" defaultRowHeight="15" customHeight="1" x14ac:dyDescent="0.3"/>
  <sheetData>
    <row r="1" spans="1:26" ht="15" customHeight="1" x14ac:dyDescent="0.3">
      <c r="A1" s="300" t="s">
        <v>611</v>
      </c>
      <c r="B1" s="302" t="s">
        <v>612</v>
      </c>
      <c r="C1" s="301"/>
      <c r="D1" s="301"/>
      <c r="E1" s="301"/>
      <c r="F1" s="301"/>
      <c r="G1" s="303" t="s">
        <v>613</v>
      </c>
      <c r="H1" s="301"/>
      <c r="I1" s="301"/>
      <c r="J1" s="301"/>
      <c r="K1" s="301"/>
      <c r="L1" s="301"/>
      <c r="M1" s="301"/>
      <c r="N1" s="301"/>
      <c r="O1" s="301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 customHeight="1" x14ac:dyDescent="0.3">
      <c r="A2" s="301"/>
      <c r="B2" s="75" t="s">
        <v>158</v>
      </c>
      <c r="C2" s="75" t="s">
        <v>159</v>
      </c>
      <c r="D2" s="75" t="s">
        <v>160</v>
      </c>
      <c r="E2" s="76" t="s">
        <v>161</v>
      </c>
      <c r="F2" s="75" t="s">
        <v>162</v>
      </c>
      <c r="G2" s="117" t="s">
        <v>163</v>
      </c>
      <c r="H2" s="118" t="s">
        <v>164</v>
      </c>
      <c r="I2" s="117" t="s">
        <v>165</v>
      </c>
      <c r="J2" s="118" t="s">
        <v>166</v>
      </c>
      <c r="K2" s="117" t="s">
        <v>167</v>
      </c>
      <c r="L2" s="118" t="s">
        <v>168</v>
      </c>
      <c r="M2" s="117" t="s">
        <v>169</v>
      </c>
      <c r="N2" s="118" t="s">
        <v>170</v>
      </c>
      <c r="O2" s="117" t="s">
        <v>171</v>
      </c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5" customHeight="1" x14ac:dyDescent="0.3">
      <c r="A3" s="72" t="s">
        <v>726</v>
      </c>
      <c r="B3" s="74"/>
      <c r="C3" s="74"/>
      <c r="D3" s="74"/>
      <c r="E3" s="80"/>
      <c r="F3" s="74"/>
      <c r="G3" s="81"/>
      <c r="H3" s="74"/>
      <c r="I3" s="81"/>
      <c r="J3" s="74"/>
      <c r="K3" s="81"/>
      <c r="L3" s="74"/>
      <c r="M3" s="81"/>
      <c r="N3" s="74"/>
      <c r="O3" s="81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5" customHeight="1" x14ac:dyDescent="0.3">
      <c r="A4" s="72" t="s">
        <v>615</v>
      </c>
      <c r="B4" s="83">
        <v>17</v>
      </c>
      <c r="C4" s="83">
        <v>16</v>
      </c>
      <c r="D4" s="83">
        <v>17</v>
      </c>
      <c r="E4" s="84">
        <v>30</v>
      </c>
      <c r="F4" s="83">
        <v>30</v>
      </c>
      <c r="G4" s="87">
        <v>31</v>
      </c>
      <c r="H4" s="83">
        <v>31</v>
      </c>
      <c r="I4" s="87">
        <v>34</v>
      </c>
      <c r="J4" s="83">
        <v>34</v>
      </c>
      <c r="K4" s="87">
        <v>36</v>
      </c>
      <c r="L4" s="83">
        <v>36</v>
      </c>
      <c r="M4" s="87">
        <v>38</v>
      </c>
      <c r="N4" s="83">
        <v>38</v>
      </c>
      <c r="O4" s="87">
        <v>40</v>
      </c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5" customHeight="1" x14ac:dyDescent="0.3">
      <c r="A5" s="74"/>
      <c r="B5" s="74"/>
      <c r="C5" s="74"/>
      <c r="D5" s="74"/>
      <c r="E5" s="80"/>
      <c r="F5" s="74"/>
      <c r="G5" s="81"/>
      <c r="H5" s="74"/>
      <c r="I5" s="81"/>
      <c r="J5" s="74"/>
      <c r="K5" s="81"/>
      <c r="L5" s="74"/>
      <c r="M5" s="81"/>
      <c r="N5" s="74"/>
      <c r="O5" s="81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72" t="s">
        <v>727</v>
      </c>
      <c r="B6" s="83"/>
      <c r="C6" s="83"/>
      <c r="D6" s="74"/>
      <c r="E6" s="80"/>
      <c r="F6" s="74"/>
      <c r="G6" s="81"/>
      <c r="H6" s="74"/>
      <c r="I6" s="81"/>
      <c r="J6" s="74"/>
      <c r="K6" s="81"/>
      <c r="L6" s="74"/>
      <c r="M6" s="81"/>
      <c r="N6" s="74"/>
      <c r="O6" s="81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" customHeight="1" x14ac:dyDescent="0.3">
      <c r="A7" s="72" t="s">
        <v>623</v>
      </c>
      <c r="B7" s="74"/>
      <c r="C7" s="74"/>
      <c r="D7" s="74"/>
      <c r="E7" s="84">
        <v>11</v>
      </c>
      <c r="F7" s="83">
        <v>11</v>
      </c>
      <c r="G7" s="87">
        <v>12</v>
      </c>
      <c r="H7" s="83">
        <v>12</v>
      </c>
      <c r="I7" s="87">
        <v>14</v>
      </c>
      <c r="J7" s="83">
        <v>14</v>
      </c>
      <c r="K7" s="87">
        <v>16</v>
      </c>
      <c r="L7" s="83">
        <v>16</v>
      </c>
      <c r="M7" s="87">
        <v>18</v>
      </c>
      <c r="N7" s="83">
        <v>18</v>
      </c>
      <c r="O7" s="87">
        <v>20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" customHeight="1" x14ac:dyDescent="0.3">
      <c r="A8" s="74"/>
      <c r="B8" s="74"/>
      <c r="C8" s="74"/>
      <c r="D8" s="74"/>
      <c r="E8" s="80"/>
      <c r="F8" s="74"/>
      <c r="G8" s="81"/>
      <c r="H8" s="74"/>
      <c r="I8" s="81"/>
      <c r="J8" s="74"/>
      <c r="K8" s="81"/>
      <c r="L8" s="74"/>
      <c r="M8" s="81"/>
      <c r="N8" s="74"/>
      <c r="O8" s="81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" customHeight="1" x14ac:dyDescent="0.3">
      <c r="A9" s="72" t="s">
        <v>647</v>
      </c>
      <c r="B9" s="74"/>
      <c r="C9" s="74"/>
      <c r="D9" s="74"/>
      <c r="E9" s="80"/>
      <c r="F9" s="74"/>
      <c r="G9" s="81"/>
      <c r="H9" s="74"/>
      <c r="I9" s="81"/>
      <c r="J9" s="74"/>
      <c r="K9" s="81"/>
      <c r="L9" s="74"/>
      <c r="M9" s="81"/>
      <c r="N9" s="74"/>
      <c r="O9" s="81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5" customHeight="1" x14ac:dyDescent="0.3">
      <c r="A10" s="72" t="s">
        <v>728</v>
      </c>
      <c r="B10" s="74"/>
      <c r="C10" s="74"/>
      <c r="D10" s="74"/>
      <c r="E10" s="80"/>
      <c r="F10" s="74"/>
      <c r="G10" s="81"/>
      <c r="H10" s="74"/>
      <c r="I10" s="81"/>
      <c r="J10" s="74"/>
      <c r="K10" s="81"/>
      <c r="L10" s="74"/>
      <c r="M10" s="81"/>
      <c r="N10" s="74"/>
      <c r="O10" s="81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5" customHeight="1" x14ac:dyDescent="0.3">
      <c r="A11" s="72" t="s">
        <v>615</v>
      </c>
      <c r="B11" s="83"/>
      <c r="C11" s="83">
        <v>14</v>
      </c>
      <c r="D11" s="74"/>
      <c r="E11" s="84">
        <v>39</v>
      </c>
      <c r="F11" s="74"/>
      <c r="G11" s="87">
        <v>53</v>
      </c>
      <c r="H11" s="83"/>
      <c r="I11" s="87">
        <v>54</v>
      </c>
      <c r="J11" s="74"/>
      <c r="K11" s="87">
        <v>56</v>
      </c>
      <c r="L11" s="74"/>
      <c r="M11" s="87">
        <v>58</v>
      </c>
      <c r="N11" s="74"/>
      <c r="O11" s="87">
        <v>60</v>
      </c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5" customHeight="1" x14ac:dyDescent="0.3">
      <c r="A12" s="74"/>
      <c r="B12" s="74"/>
      <c r="C12" s="74"/>
      <c r="D12" s="74"/>
      <c r="E12" s="80"/>
      <c r="F12" s="74"/>
      <c r="G12" s="81"/>
      <c r="H12" s="74"/>
      <c r="I12" s="81"/>
      <c r="J12" s="74"/>
      <c r="K12" s="81"/>
      <c r="L12" s="74"/>
      <c r="M12" s="81"/>
      <c r="N12" s="74"/>
      <c r="O12" s="81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5" customHeight="1" x14ac:dyDescent="0.3">
      <c r="A13" s="72" t="s">
        <v>729</v>
      </c>
      <c r="B13" s="74"/>
      <c r="C13" s="74"/>
      <c r="D13" s="74"/>
      <c r="E13" s="80"/>
      <c r="F13" s="74"/>
      <c r="G13" s="81"/>
      <c r="H13" s="74"/>
      <c r="I13" s="81"/>
      <c r="J13" s="74"/>
      <c r="K13" s="81"/>
      <c r="L13" s="74"/>
      <c r="M13" s="81"/>
      <c r="N13" s="74"/>
      <c r="O13" s="81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" customHeight="1" x14ac:dyDescent="0.3">
      <c r="A14" s="72" t="s">
        <v>623</v>
      </c>
      <c r="B14" s="74"/>
      <c r="C14" s="104">
        <v>0.03</v>
      </c>
      <c r="D14" s="74"/>
      <c r="E14" s="99" t="s">
        <v>730</v>
      </c>
      <c r="F14" s="74"/>
      <c r="G14" s="103">
        <v>0.02</v>
      </c>
      <c r="H14" s="74"/>
      <c r="I14" s="119">
        <v>0.03</v>
      </c>
      <c r="J14" s="74"/>
      <c r="K14" s="119">
        <v>0.04</v>
      </c>
      <c r="L14" s="74"/>
      <c r="M14" s="119">
        <v>0.04</v>
      </c>
      <c r="N14" s="74"/>
      <c r="O14" s="119">
        <v>0.05</v>
      </c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5" customHeight="1" x14ac:dyDescent="0.3">
      <c r="A15" s="74"/>
      <c r="B15" s="74"/>
      <c r="C15" s="74"/>
      <c r="D15" s="74"/>
      <c r="E15" s="80"/>
      <c r="F15" s="74"/>
      <c r="G15" s="81"/>
      <c r="H15" s="74"/>
      <c r="I15" s="81"/>
      <c r="J15" s="74"/>
      <c r="K15" s="81"/>
      <c r="L15" s="74"/>
      <c r="M15" s="81"/>
      <c r="N15" s="74"/>
      <c r="O15" s="81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5" customHeight="1" x14ac:dyDescent="0.3">
      <c r="A16" s="72" t="s">
        <v>731</v>
      </c>
      <c r="B16" s="74"/>
      <c r="C16" s="83"/>
      <c r="D16" s="74"/>
      <c r="E16" s="80"/>
      <c r="F16" s="74"/>
      <c r="G16" s="81"/>
      <c r="H16" s="74"/>
      <c r="I16" s="81"/>
      <c r="J16" s="74"/>
      <c r="K16" s="81"/>
      <c r="L16" s="74"/>
      <c r="M16" s="81"/>
      <c r="N16" s="74"/>
      <c r="O16" s="81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5" customHeight="1" x14ac:dyDescent="0.3">
      <c r="A17" s="72" t="s">
        <v>625</v>
      </c>
      <c r="B17" s="74"/>
      <c r="C17" s="74"/>
      <c r="D17" s="74"/>
      <c r="E17" s="80"/>
      <c r="F17" s="74"/>
      <c r="G17" s="81"/>
      <c r="H17" s="74"/>
      <c r="I17" s="81"/>
      <c r="J17" s="74"/>
      <c r="K17" s="81"/>
      <c r="L17" s="74"/>
      <c r="M17" s="81"/>
      <c r="N17" s="74"/>
      <c r="O17" s="81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" customHeight="1" x14ac:dyDescent="0.3">
      <c r="A18" s="82" t="s">
        <v>629</v>
      </c>
      <c r="B18" s="74"/>
      <c r="C18" s="83">
        <v>68</v>
      </c>
      <c r="D18" s="74"/>
      <c r="E18" s="84">
        <v>1</v>
      </c>
      <c r="F18" s="74"/>
      <c r="G18" s="87">
        <v>29</v>
      </c>
      <c r="H18" s="74"/>
      <c r="I18" s="87">
        <v>50</v>
      </c>
      <c r="J18" s="74"/>
      <c r="K18" s="87">
        <v>50</v>
      </c>
      <c r="L18" s="74"/>
      <c r="M18" s="87">
        <v>60</v>
      </c>
      <c r="N18" s="74"/>
      <c r="O18" s="87">
        <v>60</v>
      </c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 customHeight="1" x14ac:dyDescent="0.3">
      <c r="A19" s="82" t="s">
        <v>617</v>
      </c>
      <c r="B19" s="74">
        <f>18+11+13</f>
        <v>42</v>
      </c>
      <c r="C19" s="83">
        <f>18+1</f>
        <v>19</v>
      </c>
      <c r="D19" s="83">
        <f>32+5+6</f>
        <v>43</v>
      </c>
      <c r="E19" s="84">
        <f>4+14+2</f>
        <v>20</v>
      </c>
      <c r="F19" s="83">
        <f>14+9+7</f>
        <v>30</v>
      </c>
      <c r="G19" s="87">
        <f>40</f>
        <v>40</v>
      </c>
      <c r="H19" s="83">
        <v>45</v>
      </c>
      <c r="I19" s="87">
        <v>50</v>
      </c>
      <c r="J19" s="83">
        <v>50</v>
      </c>
      <c r="K19" s="87">
        <v>50</v>
      </c>
      <c r="L19" s="83">
        <v>50</v>
      </c>
      <c r="M19" s="87">
        <v>50</v>
      </c>
      <c r="N19" s="83">
        <v>50</v>
      </c>
      <c r="O19" s="87">
        <v>50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 customHeight="1" x14ac:dyDescent="0.3">
      <c r="A20" s="82" t="s">
        <v>621</v>
      </c>
      <c r="B20" s="74">
        <v>38</v>
      </c>
      <c r="C20" s="83">
        <v>30</v>
      </c>
      <c r="D20" s="83">
        <v>35</v>
      </c>
      <c r="E20" s="84">
        <v>33</v>
      </c>
      <c r="F20" s="83">
        <v>28</v>
      </c>
      <c r="G20" s="87">
        <v>30</v>
      </c>
      <c r="H20" s="83">
        <v>30</v>
      </c>
      <c r="I20" s="87">
        <v>30</v>
      </c>
      <c r="J20" s="83">
        <v>30</v>
      </c>
      <c r="K20" s="87">
        <v>30</v>
      </c>
      <c r="L20" s="83">
        <v>30</v>
      </c>
      <c r="M20" s="87">
        <v>30</v>
      </c>
      <c r="N20" s="83">
        <v>30</v>
      </c>
      <c r="O20" s="87">
        <v>30</v>
      </c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 customHeight="1" x14ac:dyDescent="0.3">
      <c r="A21" s="74"/>
      <c r="B21" s="74"/>
      <c r="C21" s="74"/>
      <c r="D21" s="74"/>
      <c r="E21" s="80"/>
      <c r="F21" s="74"/>
      <c r="G21" s="81"/>
      <c r="H21" s="74"/>
      <c r="I21" s="81"/>
      <c r="J21" s="74"/>
      <c r="K21" s="81"/>
      <c r="L21" s="74"/>
      <c r="M21" s="81"/>
      <c r="N21" s="74"/>
      <c r="O21" s="81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 customHeight="1" x14ac:dyDescent="0.3">
      <c r="A22" s="72" t="s">
        <v>671</v>
      </c>
      <c r="B22" s="74"/>
      <c r="C22" s="74"/>
      <c r="D22" s="74"/>
      <c r="E22" s="80"/>
      <c r="F22" s="74"/>
      <c r="G22" s="81"/>
      <c r="H22" s="74"/>
      <c r="I22" s="81"/>
      <c r="J22" s="74"/>
      <c r="K22" s="81"/>
      <c r="L22" s="74"/>
      <c r="M22" s="81"/>
      <c r="N22" s="74"/>
      <c r="O22" s="81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 customHeight="1" x14ac:dyDescent="0.3">
      <c r="A23" s="72" t="s">
        <v>628</v>
      </c>
      <c r="B23" s="74"/>
      <c r="C23" s="74"/>
      <c r="D23" s="74"/>
      <c r="E23" s="80"/>
      <c r="F23" s="74"/>
      <c r="G23" s="81"/>
      <c r="H23" s="74"/>
      <c r="I23" s="81"/>
      <c r="J23" s="74"/>
      <c r="K23" s="81"/>
      <c r="L23" s="74"/>
      <c r="M23" s="81"/>
      <c r="N23" s="74"/>
      <c r="O23" s="81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 customHeight="1" x14ac:dyDescent="0.3">
      <c r="A24" s="82" t="s">
        <v>692</v>
      </c>
      <c r="B24" s="97">
        <v>9</v>
      </c>
      <c r="C24" s="97">
        <v>9</v>
      </c>
      <c r="D24" s="97">
        <v>9</v>
      </c>
      <c r="E24" s="99">
        <v>9</v>
      </c>
      <c r="F24" s="97">
        <v>9</v>
      </c>
      <c r="G24" s="98">
        <v>12</v>
      </c>
      <c r="H24" s="97">
        <v>12</v>
      </c>
      <c r="I24" s="98">
        <v>12</v>
      </c>
      <c r="J24" s="97">
        <v>12</v>
      </c>
      <c r="K24" s="98">
        <v>15</v>
      </c>
      <c r="L24" s="97">
        <v>15</v>
      </c>
      <c r="M24" s="98">
        <v>15</v>
      </c>
      <c r="N24" s="97">
        <v>20</v>
      </c>
      <c r="O24" s="98">
        <v>20</v>
      </c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 customHeight="1" x14ac:dyDescent="0.3">
      <c r="A25" s="82" t="s">
        <v>693</v>
      </c>
      <c r="B25" s="83">
        <v>3</v>
      </c>
      <c r="C25" s="83">
        <v>3</v>
      </c>
      <c r="D25" s="83">
        <v>8</v>
      </c>
      <c r="E25" s="84">
        <v>10</v>
      </c>
      <c r="F25" s="83">
        <v>5</v>
      </c>
      <c r="G25" s="98">
        <v>33</v>
      </c>
      <c r="H25" s="97">
        <v>30</v>
      </c>
      <c r="I25" s="98">
        <v>35</v>
      </c>
      <c r="J25" s="97">
        <v>35</v>
      </c>
      <c r="K25" s="98">
        <v>37</v>
      </c>
      <c r="L25" s="97">
        <v>37</v>
      </c>
      <c r="M25" s="98">
        <v>39</v>
      </c>
      <c r="N25" s="97">
        <v>39</v>
      </c>
      <c r="O25" s="98">
        <v>40</v>
      </c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 customHeight="1" x14ac:dyDescent="0.3">
      <c r="A26" s="72"/>
      <c r="B26" s="74"/>
      <c r="C26" s="74"/>
      <c r="D26" s="74"/>
      <c r="E26" s="80"/>
      <c r="F26" s="74"/>
      <c r="G26" s="81"/>
      <c r="H26" s="74"/>
      <c r="I26" s="81"/>
      <c r="J26" s="74"/>
      <c r="K26" s="81"/>
      <c r="L26" s="74"/>
      <c r="M26" s="81"/>
      <c r="N26" s="74"/>
      <c r="O26" s="81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 customHeight="1" x14ac:dyDescent="0.3">
      <c r="A27" s="72" t="s">
        <v>732</v>
      </c>
      <c r="B27" s="74"/>
      <c r="C27" s="74"/>
      <c r="D27" s="74"/>
      <c r="E27" s="80"/>
      <c r="F27" s="74"/>
      <c r="G27" s="81"/>
      <c r="H27" s="74"/>
      <c r="I27" s="81"/>
      <c r="J27" s="74"/>
      <c r="K27" s="81"/>
      <c r="L27" s="74"/>
      <c r="M27" s="81"/>
      <c r="N27" s="74"/>
      <c r="O27" s="81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86.4" x14ac:dyDescent="0.3">
      <c r="A28" s="72" t="s">
        <v>733</v>
      </c>
      <c r="B28" s="74"/>
      <c r="C28" s="74"/>
      <c r="D28" s="74"/>
      <c r="E28" s="80"/>
      <c r="F28" s="74"/>
      <c r="G28" s="81"/>
      <c r="H28" s="74"/>
      <c r="I28" s="81"/>
      <c r="J28" s="74"/>
      <c r="K28" s="81"/>
      <c r="L28" s="74"/>
      <c r="M28" s="81"/>
      <c r="N28" s="74"/>
      <c r="O28" s="81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4.4" x14ac:dyDescent="0.3">
      <c r="A29" s="74" t="s">
        <v>615</v>
      </c>
      <c r="B29" s="83">
        <v>0</v>
      </c>
      <c r="C29" s="83">
        <v>0</v>
      </c>
      <c r="D29" s="83">
        <v>0</v>
      </c>
      <c r="E29" s="84">
        <v>0</v>
      </c>
      <c r="F29" s="83">
        <v>0</v>
      </c>
      <c r="G29" s="87">
        <v>4</v>
      </c>
      <c r="H29" s="120">
        <v>3</v>
      </c>
      <c r="I29" s="121">
        <v>4</v>
      </c>
      <c r="J29" s="120">
        <v>5</v>
      </c>
      <c r="K29" s="121">
        <v>5</v>
      </c>
      <c r="L29" s="120">
        <v>5</v>
      </c>
      <c r="M29" s="121">
        <v>6</v>
      </c>
      <c r="N29" s="120">
        <v>7</v>
      </c>
      <c r="O29" s="121">
        <v>7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4.4" x14ac:dyDescent="0.3">
      <c r="A30" s="74"/>
      <c r="B30" s="74"/>
      <c r="C30" s="74"/>
      <c r="D30" s="74"/>
      <c r="E30" s="80"/>
      <c r="F30" s="74"/>
      <c r="G30" s="81"/>
      <c r="H30" s="74"/>
      <c r="I30" s="81"/>
      <c r="J30" s="74"/>
      <c r="K30" s="81"/>
      <c r="L30" s="74"/>
      <c r="M30" s="81"/>
      <c r="N30" s="74"/>
      <c r="O30" s="81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72" x14ac:dyDescent="0.3">
      <c r="A31" s="72" t="s">
        <v>734</v>
      </c>
      <c r="B31" s="74"/>
      <c r="C31" s="74"/>
      <c r="D31" s="74"/>
      <c r="E31" s="80"/>
      <c r="F31" s="74"/>
      <c r="G31" s="81"/>
      <c r="H31" s="74"/>
      <c r="I31" s="81"/>
      <c r="J31" s="74"/>
      <c r="K31" s="81"/>
      <c r="L31" s="74"/>
      <c r="M31" s="81"/>
      <c r="N31" s="74"/>
      <c r="O31" s="81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4.4" x14ac:dyDescent="0.3">
      <c r="A32" s="74" t="s">
        <v>623</v>
      </c>
      <c r="B32" s="83">
        <v>0</v>
      </c>
      <c r="C32" s="83">
        <v>0</v>
      </c>
      <c r="D32" s="83">
        <v>0</v>
      </c>
      <c r="E32" s="84">
        <v>0</v>
      </c>
      <c r="F32" s="83">
        <v>0</v>
      </c>
      <c r="G32" s="85">
        <v>10</v>
      </c>
      <c r="H32" s="86">
        <v>10</v>
      </c>
      <c r="I32" s="85">
        <v>20</v>
      </c>
      <c r="J32" s="86">
        <v>20</v>
      </c>
      <c r="K32" s="85">
        <v>30</v>
      </c>
      <c r="L32" s="86">
        <v>30</v>
      </c>
      <c r="M32" s="85">
        <v>37</v>
      </c>
      <c r="N32" s="86">
        <v>37</v>
      </c>
      <c r="O32" s="85">
        <v>37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4.4" x14ac:dyDescent="0.3">
      <c r="A33" s="74"/>
      <c r="B33" s="74"/>
      <c r="C33" s="74"/>
      <c r="D33" s="74"/>
      <c r="E33" s="80"/>
      <c r="F33" s="74"/>
      <c r="G33" s="81"/>
      <c r="H33" s="74"/>
      <c r="I33" s="81"/>
      <c r="J33" s="74"/>
      <c r="K33" s="81"/>
      <c r="L33" s="74"/>
      <c r="M33" s="81"/>
      <c r="N33" s="74"/>
      <c r="O33" s="8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57.6" x14ac:dyDescent="0.3">
      <c r="A34" s="72" t="s">
        <v>725</v>
      </c>
      <c r="B34" s="74"/>
      <c r="C34" s="74"/>
      <c r="D34" s="74"/>
      <c r="E34" s="80"/>
      <c r="F34" s="74"/>
      <c r="G34" s="81"/>
      <c r="H34" s="74"/>
      <c r="I34" s="81"/>
      <c r="J34" s="74"/>
      <c r="K34" s="81"/>
      <c r="L34" s="74"/>
      <c r="M34" s="81"/>
      <c r="N34" s="74"/>
      <c r="O34" s="81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4.4" x14ac:dyDescent="0.3">
      <c r="A35" s="74" t="s">
        <v>625</v>
      </c>
      <c r="B35" s="83">
        <v>0</v>
      </c>
      <c r="C35" s="83">
        <v>0</v>
      </c>
      <c r="D35" s="83">
        <v>0</v>
      </c>
      <c r="E35" s="84">
        <v>0</v>
      </c>
      <c r="F35" s="83">
        <v>0</v>
      </c>
      <c r="G35" s="103">
        <v>0.03</v>
      </c>
      <c r="H35" s="104">
        <v>0.03</v>
      </c>
      <c r="I35" s="103">
        <v>0.03</v>
      </c>
      <c r="J35" s="104">
        <v>3.5000000000000003E-2</v>
      </c>
      <c r="K35" s="103">
        <v>0.04</v>
      </c>
      <c r="L35" s="104">
        <v>0.04</v>
      </c>
      <c r="M35" s="103">
        <v>0.04</v>
      </c>
      <c r="N35" s="104">
        <v>0.05</v>
      </c>
      <c r="O35" s="103">
        <v>0.05</v>
      </c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4.4" x14ac:dyDescent="0.3">
      <c r="A36" s="74"/>
      <c r="B36" s="74"/>
      <c r="C36" s="74"/>
      <c r="D36" s="74"/>
      <c r="E36" s="80"/>
      <c r="F36" s="74"/>
      <c r="G36" s="81"/>
      <c r="H36" s="74"/>
      <c r="I36" s="81"/>
      <c r="J36" s="74"/>
      <c r="K36" s="81"/>
      <c r="L36" s="74"/>
      <c r="M36" s="81"/>
      <c r="N36" s="74"/>
      <c r="O36" s="81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4.4" x14ac:dyDescent="0.3">
      <c r="A37" s="74"/>
      <c r="B37" s="74"/>
      <c r="C37" s="74"/>
      <c r="D37" s="74"/>
      <c r="E37" s="80"/>
      <c r="F37" s="74"/>
      <c r="G37" s="81"/>
      <c r="H37" s="74"/>
      <c r="I37" s="81"/>
      <c r="J37" s="74"/>
      <c r="K37" s="81"/>
      <c r="L37" s="74"/>
      <c r="M37" s="81"/>
      <c r="N37" s="74"/>
      <c r="O37" s="81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4.4" x14ac:dyDescent="0.3">
      <c r="A38" s="74"/>
      <c r="B38" s="74"/>
      <c r="C38" s="74"/>
      <c r="D38" s="74"/>
      <c r="E38" s="80"/>
      <c r="F38" s="74"/>
      <c r="G38" s="81"/>
      <c r="H38" s="74"/>
      <c r="I38" s="81"/>
      <c r="J38" s="74"/>
      <c r="K38" s="81"/>
      <c r="L38" s="74"/>
      <c r="M38" s="81"/>
      <c r="N38" s="74"/>
      <c r="O38" s="81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4.4" x14ac:dyDescent="0.3">
      <c r="A39" s="74"/>
      <c r="B39" s="74"/>
      <c r="C39" s="74"/>
      <c r="D39" s="74"/>
      <c r="E39" s="80"/>
      <c r="F39" s="74"/>
      <c r="G39" s="81"/>
      <c r="H39" s="74"/>
      <c r="I39" s="81"/>
      <c r="J39" s="74"/>
      <c r="K39" s="81"/>
      <c r="L39" s="74"/>
      <c r="M39" s="81"/>
      <c r="N39" s="74"/>
      <c r="O39" s="81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4.4" x14ac:dyDescent="0.3">
      <c r="A40" s="74"/>
      <c r="B40" s="74"/>
      <c r="C40" s="74"/>
      <c r="D40" s="74"/>
      <c r="E40" s="80"/>
      <c r="F40" s="74"/>
      <c r="G40" s="81"/>
      <c r="H40" s="74"/>
      <c r="I40" s="81"/>
      <c r="J40" s="74"/>
      <c r="K40" s="81"/>
      <c r="L40" s="74"/>
      <c r="M40" s="81"/>
      <c r="N40" s="74"/>
      <c r="O40" s="81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4.4" x14ac:dyDescent="0.3">
      <c r="A41" s="74"/>
      <c r="B41" s="74"/>
      <c r="C41" s="74"/>
      <c r="D41" s="74"/>
      <c r="E41" s="80"/>
      <c r="F41" s="74"/>
      <c r="G41" s="81"/>
      <c r="H41" s="74"/>
      <c r="I41" s="81"/>
      <c r="J41" s="74"/>
      <c r="K41" s="81"/>
      <c r="L41" s="74"/>
      <c r="M41" s="81"/>
      <c r="N41" s="74"/>
      <c r="O41" s="8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4.4" x14ac:dyDescent="0.3">
      <c r="A42" s="74"/>
      <c r="B42" s="74"/>
      <c r="C42" s="74"/>
      <c r="D42" s="74"/>
      <c r="E42" s="80"/>
      <c r="F42" s="74"/>
      <c r="G42" s="81"/>
      <c r="H42" s="74"/>
      <c r="I42" s="81"/>
      <c r="J42" s="74"/>
      <c r="K42" s="81"/>
      <c r="L42" s="74"/>
      <c r="M42" s="81"/>
      <c r="N42" s="74"/>
      <c r="O42" s="81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4.4" x14ac:dyDescent="0.3">
      <c r="A43" s="74"/>
      <c r="B43" s="74"/>
      <c r="C43" s="74"/>
      <c r="D43" s="74"/>
      <c r="E43" s="80"/>
      <c r="F43" s="74"/>
      <c r="G43" s="81"/>
      <c r="H43" s="74"/>
      <c r="I43" s="81"/>
      <c r="J43" s="74"/>
      <c r="K43" s="81"/>
      <c r="L43" s="74"/>
      <c r="M43" s="81"/>
      <c r="N43" s="74"/>
      <c r="O43" s="81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4.4" x14ac:dyDescent="0.3">
      <c r="A44" s="74"/>
      <c r="B44" s="74"/>
      <c r="C44" s="74"/>
      <c r="D44" s="74"/>
      <c r="E44" s="80"/>
      <c r="F44" s="74"/>
      <c r="G44" s="81"/>
      <c r="H44" s="74"/>
      <c r="I44" s="81"/>
      <c r="J44" s="74"/>
      <c r="K44" s="81"/>
      <c r="L44" s="74"/>
      <c r="M44" s="81"/>
      <c r="N44" s="74"/>
      <c r="O44" s="81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4.4" x14ac:dyDescent="0.3">
      <c r="A45" s="74"/>
      <c r="B45" s="74"/>
      <c r="C45" s="74"/>
      <c r="D45" s="74"/>
      <c r="E45" s="80"/>
      <c r="F45" s="74"/>
      <c r="G45" s="81"/>
      <c r="H45" s="74"/>
      <c r="I45" s="81"/>
      <c r="J45" s="74"/>
      <c r="K45" s="81"/>
      <c r="L45" s="74"/>
      <c r="M45" s="81"/>
      <c r="N45" s="74"/>
      <c r="O45" s="81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4.4" x14ac:dyDescent="0.3">
      <c r="A46" s="74"/>
      <c r="B46" s="74"/>
      <c r="C46" s="74"/>
      <c r="D46" s="74"/>
      <c r="E46" s="80"/>
      <c r="F46" s="74"/>
      <c r="G46" s="81"/>
      <c r="H46" s="74"/>
      <c r="I46" s="81"/>
      <c r="J46" s="74"/>
      <c r="K46" s="81"/>
      <c r="L46" s="74"/>
      <c r="M46" s="81"/>
      <c r="N46" s="74"/>
      <c r="O46" s="81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4.4" x14ac:dyDescent="0.3">
      <c r="A47" s="74"/>
      <c r="B47" s="74"/>
      <c r="C47" s="74"/>
      <c r="D47" s="74"/>
      <c r="E47" s="80"/>
      <c r="F47" s="74"/>
      <c r="G47" s="81"/>
      <c r="H47" s="74"/>
      <c r="I47" s="81"/>
      <c r="J47" s="74"/>
      <c r="K47" s="81"/>
      <c r="L47" s="74"/>
      <c r="M47" s="81"/>
      <c r="N47" s="74"/>
      <c r="O47" s="81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4.4" x14ac:dyDescent="0.3">
      <c r="A48" s="74"/>
      <c r="B48" s="74"/>
      <c r="C48" s="74"/>
      <c r="D48" s="74"/>
      <c r="E48" s="80"/>
      <c r="F48" s="74"/>
      <c r="G48" s="81"/>
      <c r="H48" s="74"/>
      <c r="I48" s="81"/>
      <c r="J48" s="74"/>
      <c r="K48" s="81"/>
      <c r="L48" s="74"/>
      <c r="M48" s="81"/>
      <c r="N48" s="74"/>
      <c r="O48" s="81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4.4" x14ac:dyDescent="0.3">
      <c r="A49" s="74"/>
      <c r="B49" s="74"/>
      <c r="C49" s="74"/>
      <c r="D49" s="74"/>
      <c r="E49" s="80"/>
      <c r="F49" s="74"/>
      <c r="G49" s="81"/>
      <c r="H49" s="74"/>
      <c r="I49" s="81"/>
      <c r="J49" s="74"/>
      <c r="K49" s="81"/>
      <c r="L49" s="74"/>
      <c r="M49" s="81"/>
      <c r="N49" s="74"/>
      <c r="O49" s="81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4.4" x14ac:dyDescent="0.3">
      <c r="A50" s="74"/>
      <c r="B50" s="74"/>
      <c r="C50" s="74"/>
      <c r="D50" s="74"/>
      <c r="E50" s="80"/>
      <c r="F50" s="74"/>
      <c r="G50" s="81"/>
      <c r="H50" s="74"/>
      <c r="I50" s="81"/>
      <c r="J50" s="74"/>
      <c r="K50" s="81"/>
      <c r="L50" s="74"/>
      <c r="M50" s="81"/>
      <c r="N50" s="74"/>
      <c r="O50" s="81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4.4" x14ac:dyDescent="0.3">
      <c r="A51" s="74"/>
      <c r="B51" s="74"/>
      <c r="C51" s="74"/>
      <c r="D51" s="74"/>
      <c r="E51" s="80"/>
      <c r="F51" s="74"/>
      <c r="G51" s="81"/>
      <c r="H51" s="74"/>
      <c r="I51" s="81"/>
      <c r="J51" s="74"/>
      <c r="K51" s="81"/>
      <c r="L51" s="74"/>
      <c r="M51" s="81"/>
      <c r="N51" s="74"/>
      <c r="O51" s="81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4.4" x14ac:dyDescent="0.3">
      <c r="A52" s="74"/>
      <c r="B52" s="74"/>
      <c r="C52" s="74"/>
      <c r="D52" s="74"/>
      <c r="E52" s="80"/>
      <c r="F52" s="74"/>
      <c r="G52" s="81"/>
      <c r="H52" s="74"/>
      <c r="I52" s="81"/>
      <c r="J52" s="74"/>
      <c r="K52" s="81"/>
      <c r="L52" s="74"/>
      <c r="M52" s="81"/>
      <c r="N52" s="74"/>
      <c r="O52" s="81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4.4" x14ac:dyDescent="0.3">
      <c r="A53" s="74"/>
      <c r="B53" s="74"/>
      <c r="C53" s="74"/>
      <c r="D53" s="74"/>
      <c r="E53" s="80"/>
      <c r="F53" s="74"/>
      <c r="G53" s="81"/>
      <c r="H53" s="74"/>
      <c r="I53" s="81"/>
      <c r="J53" s="74"/>
      <c r="K53" s="81"/>
      <c r="L53" s="74"/>
      <c r="M53" s="81"/>
      <c r="N53" s="74"/>
      <c r="O53" s="81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4.4" x14ac:dyDescent="0.3">
      <c r="A54" s="74"/>
      <c r="B54" s="74"/>
      <c r="C54" s="74"/>
      <c r="D54" s="74"/>
      <c r="E54" s="80"/>
      <c r="F54" s="74"/>
      <c r="G54" s="81"/>
      <c r="H54" s="74"/>
      <c r="I54" s="81"/>
      <c r="J54" s="74"/>
      <c r="K54" s="81"/>
      <c r="L54" s="74"/>
      <c r="M54" s="81"/>
      <c r="N54" s="74"/>
      <c r="O54" s="81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4.4" x14ac:dyDescent="0.3">
      <c r="A55" s="74"/>
      <c r="B55" s="74"/>
      <c r="C55" s="74"/>
      <c r="D55" s="74"/>
      <c r="E55" s="80"/>
      <c r="F55" s="74"/>
      <c r="G55" s="81"/>
      <c r="H55" s="74"/>
      <c r="I55" s="81"/>
      <c r="J55" s="74"/>
      <c r="K55" s="81"/>
      <c r="L55" s="74"/>
      <c r="M55" s="81"/>
      <c r="N55" s="74"/>
      <c r="O55" s="81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4.4" x14ac:dyDescent="0.3">
      <c r="A56" s="74"/>
      <c r="B56" s="74"/>
      <c r="C56" s="74"/>
      <c r="D56" s="74"/>
      <c r="E56" s="80"/>
      <c r="F56" s="74"/>
      <c r="G56" s="81"/>
      <c r="H56" s="74"/>
      <c r="I56" s="81"/>
      <c r="J56" s="74"/>
      <c r="K56" s="81"/>
      <c r="L56" s="74"/>
      <c r="M56" s="81"/>
      <c r="N56" s="74"/>
      <c r="O56" s="81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4.4" x14ac:dyDescent="0.3">
      <c r="A57" s="74"/>
      <c r="B57" s="74"/>
      <c r="C57" s="74"/>
      <c r="D57" s="74"/>
      <c r="E57" s="80"/>
      <c r="F57" s="74"/>
      <c r="G57" s="81"/>
      <c r="H57" s="74"/>
      <c r="I57" s="81"/>
      <c r="J57" s="74"/>
      <c r="K57" s="81"/>
      <c r="L57" s="74"/>
      <c r="M57" s="81"/>
      <c r="N57" s="74"/>
      <c r="O57" s="81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4.4" x14ac:dyDescent="0.3">
      <c r="A58" s="74"/>
      <c r="B58" s="74"/>
      <c r="C58" s="74"/>
      <c r="D58" s="74"/>
      <c r="E58" s="80"/>
      <c r="F58" s="74"/>
      <c r="G58" s="81"/>
      <c r="H58" s="74"/>
      <c r="I58" s="81"/>
      <c r="J58" s="74"/>
      <c r="K58" s="81"/>
      <c r="L58" s="74"/>
      <c r="M58" s="81"/>
      <c r="N58" s="74"/>
      <c r="O58" s="81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4.4" x14ac:dyDescent="0.3">
      <c r="A59" s="74"/>
      <c r="B59" s="74"/>
      <c r="C59" s="74"/>
      <c r="D59" s="74"/>
      <c r="E59" s="80"/>
      <c r="F59" s="74"/>
      <c r="G59" s="81"/>
      <c r="H59" s="74"/>
      <c r="I59" s="81"/>
      <c r="J59" s="74"/>
      <c r="K59" s="81"/>
      <c r="L59" s="74"/>
      <c r="M59" s="81"/>
      <c r="N59" s="74"/>
      <c r="O59" s="81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4.4" x14ac:dyDescent="0.3">
      <c r="A60" s="74"/>
      <c r="B60" s="74"/>
      <c r="C60" s="74"/>
      <c r="D60" s="74"/>
      <c r="E60" s="80"/>
      <c r="F60" s="74"/>
      <c r="G60" s="81"/>
      <c r="H60" s="74"/>
      <c r="I60" s="81"/>
      <c r="J60" s="74"/>
      <c r="K60" s="81"/>
      <c r="L60" s="74"/>
      <c r="M60" s="81"/>
      <c r="N60" s="74"/>
      <c r="O60" s="81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4.4" x14ac:dyDescent="0.3">
      <c r="A61" s="74"/>
      <c r="B61" s="74"/>
      <c r="C61" s="74"/>
      <c r="D61" s="74"/>
      <c r="E61" s="80"/>
      <c r="F61" s="74"/>
      <c r="G61" s="81"/>
      <c r="H61" s="74"/>
      <c r="I61" s="81"/>
      <c r="J61" s="74"/>
      <c r="K61" s="81"/>
      <c r="L61" s="74"/>
      <c r="M61" s="81"/>
      <c r="N61" s="74"/>
      <c r="O61" s="81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4.4" x14ac:dyDescent="0.3">
      <c r="A62" s="74"/>
      <c r="B62" s="74"/>
      <c r="C62" s="74"/>
      <c r="D62" s="74"/>
      <c r="E62" s="80"/>
      <c r="F62" s="74"/>
      <c r="G62" s="81"/>
      <c r="H62" s="74"/>
      <c r="I62" s="81"/>
      <c r="J62" s="74"/>
      <c r="K62" s="81"/>
      <c r="L62" s="74"/>
      <c r="M62" s="81"/>
      <c r="N62" s="74"/>
      <c r="O62" s="81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4.4" x14ac:dyDescent="0.3">
      <c r="A63" s="74"/>
      <c r="B63" s="74"/>
      <c r="C63" s="74"/>
      <c r="D63" s="74"/>
      <c r="E63" s="80"/>
      <c r="F63" s="74"/>
      <c r="G63" s="81"/>
      <c r="H63" s="74"/>
      <c r="I63" s="81"/>
      <c r="J63" s="74"/>
      <c r="K63" s="81"/>
      <c r="L63" s="74"/>
      <c r="M63" s="81"/>
      <c r="N63" s="74"/>
      <c r="O63" s="81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4.4" x14ac:dyDescent="0.3">
      <c r="A64" s="74"/>
      <c r="B64" s="74"/>
      <c r="C64" s="74"/>
      <c r="D64" s="74"/>
      <c r="E64" s="80"/>
      <c r="F64" s="74"/>
      <c r="G64" s="81"/>
      <c r="H64" s="74"/>
      <c r="I64" s="81"/>
      <c r="J64" s="74"/>
      <c r="K64" s="81"/>
      <c r="L64" s="74"/>
      <c r="M64" s="81"/>
      <c r="N64" s="74"/>
      <c r="O64" s="81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4.4" x14ac:dyDescent="0.3">
      <c r="A65" s="74"/>
      <c r="B65" s="74"/>
      <c r="C65" s="74"/>
      <c r="D65" s="74"/>
      <c r="E65" s="80"/>
      <c r="F65" s="74"/>
      <c r="G65" s="81"/>
      <c r="H65" s="74"/>
      <c r="I65" s="81"/>
      <c r="J65" s="74"/>
      <c r="K65" s="81"/>
      <c r="L65" s="74"/>
      <c r="M65" s="81"/>
      <c r="N65" s="74"/>
      <c r="O65" s="81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4.4" x14ac:dyDescent="0.3">
      <c r="A66" s="74"/>
      <c r="B66" s="74"/>
      <c r="C66" s="74"/>
      <c r="D66" s="74"/>
      <c r="E66" s="80"/>
      <c r="F66" s="74"/>
      <c r="G66" s="81"/>
      <c r="H66" s="74"/>
      <c r="I66" s="81"/>
      <c r="J66" s="74"/>
      <c r="K66" s="81"/>
      <c r="L66" s="74"/>
      <c r="M66" s="81"/>
      <c r="N66" s="74"/>
      <c r="O66" s="81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4.4" x14ac:dyDescent="0.3">
      <c r="A67" s="74"/>
      <c r="B67" s="74"/>
      <c r="C67" s="74"/>
      <c r="D67" s="74"/>
      <c r="E67" s="80"/>
      <c r="F67" s="74"/>
      <c r="G67" s="81"/>
      <c r="H67" s="74"/>
      <c r="I67" s="81"/>
      <c r="J67" s="74"/>
      <c r="K67" s="81"/>
      <c r="L67" s="74"/>
      <c r="M67" s="81"/>
      <c r="N67" s="74"/>
      <c r="O67" s="81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4.4" x14ac:dyDescent="0.3">
      <c r="A68" s="74"/>
      <c r="B68" s="74"/>
      <c r="C68" s="74"/>
      <c r="D68" s="74"/>
      <c r="E68" s="80"/>
      <c r="F68" s="74"/>
      <c r="G68" s="81"/>
      <c r="H68" s="74"/>
      <c r="I68" s="81"/>
      <c r="J68" s="74"/>
      <c r="K68" s="81"/>
      <c r="L68" s="74"/>
      <c r="M68" s="81"/>
      <c r="N68" s="74"/>
      <c r="O68" s="81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4.4" x14ac:dyDescent="0.3">
      <c r="A69" s="74"/>
      <c r="B69" s="74"/>
      <c r="C69" s="74"/>
      <c r="D69" s="74"/>
      <c r="E69" s="80"/>
      <c r="F69" s="74"/>
      <c r="G69" s="81"/>
      <c r="H69" s="74"/>
      <c r="I69" s="81"/>
      <c r="J69" s="74"/>
      <c r="K69" s="81"/>
      <c r="L69" s="74"/>
      <c r="M69" s="81"/>
      <c r="N69" s="74"/>
      <c r="O69" s="81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4.4" x14ac:dyDescent="0.3">
      <c r="A70" s="74"/>
      <c r="B70" s="74"/>
      <c r="C70" s="74"/>
      <c r="D70" s="74"/>
      <c r="E70" s="80"/>
      <c r="F70" s="74"/>
      <c r="G70" s="81"/>
      <c r="H70" s="74"/>
      <c r="I70" s="81"/>
      <c r="J70" s="74"/>
      <c r="K70" s="81"/>
      <c r="L70" s="74"/>
      <c r="M70" s="81"/>
      <c r="N70" s="74"/>
      <c r="O70" s="81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4.4" x14ac:dyDescent="0.3">
      <c r="A71" s="74"/>
      <c r="B71" s="74"/>
      <c r="C71" s="74"/>
      <c r="D71" s="74"/>
      <c r="E71" s="80"/>
      <c r="F71" s="74"/>
      <c r="G71" s="81"/>
      <c r="H71" s="74"/>
      <c r="I71" s="81"/>
      <c r="J71" s="74"/>
      <c r="K71" s="81"/>
      <c r="L71" s="74"/>
      <c r="M71" s="81"/>
      <c r="N71" s="74"/>
      <c r="O71" s="81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4.4" x14ac:dyDescent="0.3">
      <c r="A72" s="74"/>
      <c r="B72" s="74"/>
      <c r="C72" s="74"/>
      <c r="D72" s="74"/>
      <c r="E72" s="80"/>
      <c r="F72" s="74"/>
      <c r="G72" s="81"/>
      <c r="H72" s="74"/>
      <c r="I72" s="81"/>
      <c r="J72" s="74"/>
      <c r="K72" s="81"/>
      <c r="L72" s="74"/>
      <c r="M72" s="81"/>
      <c r="N72" s="74"/>
      <c r="O72" s="81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4.4" x14ac:dyDescent="0.3">
      <c r="A73" s="74"/>
      <c r="B73" s="74"/>
      <c r="C73" s="74"/>
      <c r="D73" s="74"/>
      <c r="E73" s="80"/>
      <c r="F73" s="74"/>
      <c r="G73" s="81"/>
      <c r="H73" s="74"/>
      <c r="I73" s="81"/>
      <c r="J73" s="74"/>
      <c r="K73" s="81"/>
      <c r="L73" s="74"/>
      <c r="M73" s="81"/>
      <c r="N73" s="74"/>
      <c r="O73" s="81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4.4" x14ac:dyDescent="0.3">
      <c r="A74" s="74"/>
      <c r="B74" s="74"/>
      <c r="C74" s="74"/>
      <c r="D74" s="74"/>
      <c r="E74" s="80"/>
      <c r="F74" s="74"/>
      <c r="G74" s="81"/>
      <c r="H74" s="74"/>
      <c r="I74" s="81"/>
      <c r="J74" s="74"/>
      <c r="K74" s="81"/>
      <c r="L74" s="74"/>
      <c r="M74" s="81"/>
      <c r="N74" s="74"/>
      <c r="O74" s="81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4.4" x14ac:dyDescent="0.3">
      <c r="A75" s="74"/>
      <c r="B75" s="74"/>
      <c r="C75" s="74"/>
      <c r="D75" s="74"/>
      <c r="E75" s="80"/>
      <c r="F75" s="74"/>
      <c r="G75" s="81"/>
      <c r="H75" s="74"/>
      <c r="I75" s="81"/>
      <c r="J75" s="74"/>
      <c r="K75" s="81"/>
      <c r="L75" s="74"/>
      <c r="M75" s="81"/>
      <c r="N75" s="74"/>
      <c r="O75" s="81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4.4" x14ac:dyDescent="0.3">
      <c r="A76" s="74"/>
      <c r="B76" s="74"/>
      <c r="C76" s="74"/>
      <c r="D76" s="74"/>
      <c r="E76" s="80"/>
      <c r="F76" s="74"/>
      <c r="G76" s="81"/>
      <c r="H76" s="74"/>
      <c r="I76" s="81"/>
      <c r="J76" s="74"/>
      <c r="K76" s="81"/>
      <c r="L76" s="74"/>
      <c r="M76" s="81"/>
      <c r="N76" s="74"/>
      <c r="O76" s="81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4.4" x14ac:dyDescent="0.3">
      <c r="A77" s="74"/>
      <c r="B77" s="74"/>
      <c r="C77" s="74"/>
      <c r="D77" s="74"/>
      <c r="E77" s="80"/>
      <c r="F77" s="74"/>
      <c r="G77" s="81"/>
      <c r="H77" s="74"/>
      <c r="I77" s="81"/>
      <c r="J77" s="74"/>
      <c r="K77" s="81"/>
      <c r="L77" s="74"/>
      <c r="M77" s="81"/>
      <c r="N77" s="74"/>
      <c r="O77" s="81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4.4" x14ac:dyDescent="0.3">
      <c r="A78" s="74"/>
      <c r="B78" s="74"/>
      <c r="C78" s="74"/>
      <c r="D78" s="74"/>
      <c r="E78" s="80"/>
      <c r="F78" s="74"/>
      <c r="G78" s="81"/>
      <c r="H78" s="74"/>
      <c r="I78" s="81"/>
      <c r="J78" s="74"/>
      <c r="K78" s="81"/>
      <c r="L78" s="74"/>
      <c r="M78" s="81"/>
      <c r="N78" s="74"/>
      <c r="O78" s="81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4.4" x14ac:dyDescent="0.3">
      <c r="A79" s="74"/>
      <c r="B79" s="74"/>
      <c r="C79" s="74"/>
      <c r="D79" s="74"/>
      <c r="E79" s="80"/>
      <c r="F79" s="74"/>
      <c r="G79" s="81"/>
      <c r="H79" s="74"/>
      <c r="I79" s="81"/>
      <c r="J79" s="74"/>
      <c r="K79" s="81"/>
      <c r="L79" s="74"/>
      <c r="M79" s="81"/>
      <c r="N79" s="74"/>
      <c r="O79" s="81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4.4" x14ac:dyDescent="0.3">
      <c r="A80" s="74"/>
      <c r="B80" s="74"/>
      <c r="C80" s="74"/>
      <c r="D80" s="74"/>
      <c r="E80" s="80"/>
      <c r="F80" s="74"/>
      <c r="G80" s="81"/>
      <c r="H80" s="74"/>
      <c r="I80" s="81"/>
      <c r="J80" s="74"/>
      <c r="K80" s="81"/>
      <c r="L80" s="74"/>
      <c r="M80" s="81"/>
      <c r="N80" s="74"/>
      <c r="O80" s="81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4.4" x14ac:dyDescent="0.3">
      <c r="A81" s="74"/>
      <c r="B81" s="74"/>
      <c r="C81" s="74"/>
      <c r="D81" s="74"/>
      <c r="E81" s="80"/>
      <c r="F81" s="74"/>
      <c r="G81" s="81"/>
      <c r="H81" s="74"/>
      <c r="I81" s="81"/>
      <c r="J81" s="74"/>
      <c r="K81" s="81"/>
      <c r="L81" s="74"/>
      <c r="M81" s="81"/>
      <c r="N81" s="74"/>
      <c r="O81" s="81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4.4" x14ac:dyDescent="0.3">
      <c r="A82" s="74"/>
      <c r="B82" s="74"/>
      <c r="C82" s="74"/>
      <c r="D82" s="74"/>
      <c r="E82" s="80"/>
      <c r="F82" s="74"/>
      <c r="G82" s="81"/>
      <c r="H82" s="74"/>
      <c r="I82" s="81"/>
      <c r="J82" s="74"/>
      <c r="K82" s="81"/>
      <c r="L82" s="74"/>
      <c r="M82" s="81"/>
      <c r="N82" s="74"/>
      <c r="O82" s="81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4.4" x14ac:dyDescent="0.3">
      <c r="A83" s="74"/>
      <c r="B83" s="74"/>
      <c r="C83" s="74"/>
      <c r="D83" s="74"/>
      <c r="E83" s="80"/>
      <c r="F83" s="74"/>
      <c r="G83" s="81"/>
      <c r="H83" s="74"/>
      <c r="I83" s="81"/>
      <c r="J83" s="74"/>
      <c r="K83" s="81"/>
      <c r="L83" s="74"/>
      <c r="M83" s="81"/>
      <c r="N83" s="74"/>
      <c r="O83" s="81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4.4" x14ac:dyDescent="0.3">
      <c r="A84" s="74"/>
      <c r="B84" s="74"/>
      <c r="C84" s="74"/>
      <c r="D84" s="74"/>
      <c r="E84" s="80"/>
      <c r="F84" s="74"/>
      <c r="G84" s="81"/>
      <c r="H84" s="74"/>
      <c r="I84" s="81"/>
      <c r="J84" s="74"/>
      <c r="K84" s="81"/>
      <c r="L84" s="74"/>
      <c r="M84" s="81"/>
      <c r="N84" s="74"/>
      <c r="O84" s="81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4.4" x14ac:dyDescent="0.3">
      <c r="A85" s="74"/>
      <c r="B85" s="74"/>
      <c r="C85" s="74"/>
      <c r="D85" s="74"/>
      <c r="E85" s="80"/>
      <c r="F85" s="74"/>
      <c r="G85" s="81"/>
      <c r="H85" s="74"/>
      <c r="I85" s="81"/>
      <c r="J85" s="74"/>
      <c r="K85" s="81"/>
      <c r="L85" s="74"/>
      <c r="M85" s="81"/>
      <c r="N85" s="74"/>
      <c r="O85" s="81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4.4" x14ac:dyDescent="0.3">
      <c r="A86" s="74"/>
      <c r="B86" s="74"/>
      <c r="C86" s="74"/>
      <c r="D86" s="74"/>
      <c r="E86" s="80"/>
      <c r="F86" s="74"/>
      <c r="G86" s="81"/>
      <c r="H86" s="74"/>
      <c r="I86" s="81"/>
      <c r="J86" s="74"/>
      <c r="K86" s="81"/>
      <c r="L86" s="74"/>
      <c r="M86" s="81"/>
      <c r="N86" s="74"/>
      <c r="O86" s="81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4.4" x14ac:dyDescent="0.3">
      <c r="A87" s="74"/>
      <c r="B87" s="74"/>
      <c r="C87" s="74"/>
      <c r="D87" s="74"/>
      <c r="E87" s="80"/>
      <c r="F87" s="74"/>
      <c r="G87" s="81"/>
      <c r="H87" s="74"/>
      <c r="I87" s="81"/>
      <c r="J87" s="74"/>
      <c r="K87" s="81"/>
      <c r="L87" s="74"/>
      <c r="M87" s="81"/>
      <c r="N87" s="74"/>
      <c r="O87" s="81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4.4" x14ac:dyDescent="0.3">
      <c r="A88" s="74"/>
      <c r="B88" s="74"/>
      <c r="C88" s="74"/>
      <c r="D88" s="74"/>
      <c r="E88" s="80"/>
      <c r="F88" s="74"/>
      <c r="G88" s="81"/>
      <c r="H88" s="74"/>
      <c r="I88" s="81"/>
      <c r="J88" s="74"/>
      <c r="K88" s="81"/>
      <c r="L88" s="74"/>
      <c r="M88" s="81"/>
      <c r="N88" s="74"/>
      <c r="O88" s="81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4.4" x14ac:dyDescent="0.3">
      <c r="A89" s="74"/>
      <c r="B89" s="74"/>
      <c r="C89" s="74"/>
      <c r="D89" s="74"/>
      <c r="E89" s="80"/>
      <c r="F89" s="74"/>
      <c r="G89" s="81"/>
      <c r="H89" s="74"/>
      <c r="I89" s="81"/>
      <c r="J89" s="74"/>
      <c r="K89" s="81"/>
      <c r="L89" s="74"/>
      <c r="M89" s="81"/>
      <c r="N89" s="74"/>
      <c r="O89" s="81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4.4" x14ac:dyDescent="0.3">
      <c r="A90" s="74"/>
      <c r="B90" s="74"/>
      <c r="C90" s="74"/>
      <c r="D90" s="74"/>
      <c r="E90" s="80"/>
      <c r="F90" s="74"/>
      <c r="G90" s="81"/>
      <c r="H90" s="74"/>
      <c r="I90" s="81"/>
      <c r="J90" s="74"/>
      <c r="K90" s="81"/>
      <c r="L90" s="74"/>
      <c r="M90" s="81"/>
      <c r="N90" s="74"/>
      <c r="O90" s="81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4.4" x14ac:dyDescent="0.3">
      <c r="A91" s="74"/>
      <c r="B91" s="74"/>
      <c r="C91" s="74"/>
      <c r="D91" s="74"/>
      <c r="E91" s="80"/>
      <c r="F91" s="74"/>
      <c r="G91" s="81"/>
      <c r="H91" s="74"/>
      <c r="I91" s="81"/>
      <c r="J91" s="74"/>
      <c r="K91" s="81"/>
      <c r="L91" s="74"/>
      <c r="M91" s="81"/>
      <c r="N91" s="74"/>
      <c r="O91" s="81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4.4" x14ac:dyDescent="0.3">
      <c r="A92" s="74"/>
      <c r="B92" s="74"/>
      <c r="C92" s="74"/>
      <c r="D92" s="74"/>
      <c r="E92" s="80"/>
      <c r="F92" s="74"/>
      <c r="G92" s="81"/>
      <c r="H92" s="74"/>
      <c r="I92" s="81"/>
      <c r="J92" s="74"/>
      <c r="K92" s="81"/>
      <c r="L92" s="74"/>
      <c r="M92" s="81"/>
      <c r="N92" s="74"/>
      <c r="O92" s="81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4.4" x14ac:dyDescent="0.3">
      <c r="A93" s="74"/>
      <c r="B93" s="74"/>
      <c r="C93" s="74"/>
      <c r="D93" s="74"/>
      <c r="E93" s="80"/>
      <c r="F93" s="74"/>
      <c r="G93" s="81"/>
      <c r="H93" s="74"/>
      <c r="I93" s="81"/>
      <c r="J93" s="74"/>
      <c r="K93" s="81"/>
      <c r="L93" s="74"/>
      <c r="M93" s="81"/>
      <c r="N93" s="74"/>
      <c r="O93" s="81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4.4" x14ac:dyDescent="0.3">
      <c r="A94" s="74"/>
      <c r="B94" s="74"/>
      <c r="C94" s="74"/>
      <c r="D94" s="74"/>
      <c r="E94" s="80"/>
      <c r="F94" s="74"/>
      <c r="G94" s="81"/>
      <c r="H94" s="74"/>
      <c r="I94" s="81"/>
      <c r="J94" s="74"/>
      <c r="K94" s="81"/>
      <c r="L94" s="74"/>
      <c r="M94" s="81"/>
      <c r="N94" s="74"/>
      <c r="O94" s="81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4.4" x14ac:dyDescent="0.3">
      <c r="A95" s="74"/>
      <c r="B95" s="74"/>
      <c r="C95" s="74"/>
      <c r="D95" s="74"/>
      <c r="E95" s="80"/>
      <c r="F95" s="74"/>
      <c r="G95" s="81"/>
      <c r="H95" s="74"/>
      <c r="I95" s="81"/>
      <c r="J95" s="74"/>
      <c r="K95" s="81"/>
      <c r="L95" s="74"/>
      <c r="M95" s="81"/>
      <c r="N95" s="74"/>
      <c r="O95" s="81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4.4" x14ac:dyDescent="0.3">
      <c r="A96" s="74"/>
      <c r="B96" s="74"/>
      <c r="C96" s="74"/>
      <c r="D96" s="74"/>
      <c r="E96" s="80"/>
      <c r="F96" s="74"/>
      <c r="G96" s="81"/>
      <c r="H96" s="74"/>
      <c r="I96" s="81"/>
      <c r="J96" s="74"/>
      <c r="K96" s="81"/>
      <c r="L96" s="74"/>
      <c r="M96" s="81"/>
      <c r="N96" s="74"/>
      <c r="O96" s="81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4.4" x14ac:dyDescent="0.3">
      <c r="A97" s="74"/>
      <c r="B97" s="74"/>
      <c r="C97" s="74"/>
      <c r="D97" s="74"/>
      <c r="E97" s="80"/>
      <c r="F97" s="74"/>
      <c r="G97" s="81"/>
      <c r="H97" s="74"/>
      <c r="I97" s="81"/>
      <c r="J97" s="74"/>
      <c r="K97" s="81"/>
      <c r="L97" s="74"/>
      <c r="M97" s="81"/>
      <c r="N97" s="74"/>
      <c r="O97" s="81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4.4" x14ac:dyDescent="0.3">
      <c r="A98" s="74"/>
      <c r="B98" s="74"/>
      <c r="C98" s="74"/>
      <c r="D98" s="74"/>
      <c r="E98" s="80"/>
      <c r="F98" s="74"/>
      <c r="G98" s="81"/>
      <c r="H98" s="74"/>
      <c r="I98" s="81"/>
      <c r="J98" s="74"/>
      <c r="K98" s="81"/>
      <c r="L98" s="74"/>
      <c r="M98" s="81"/>
      <c r="N98" s="74"/>
      <c r="O98" s="81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4.4" x14ac:dyDescent="0.3">
      <c r="A99" s="74"/>
      <c r="B99" s="74"/>
      <c r="C99" s="74"/>
      <c r="D99" s="74"/>
      <c r="E99" s="80"/>
      <c r="F99" s="74"/>
      <c r="G99" s="81"/>
      <c r="H99" s="74"/>
      <c r="I99" s="81"/>
      <c r="J99" s="74"/>
      <c r="K99" s="81"/>
      <c r="L99" s="74"/>
      <c r="M99" s="81"/>
      <c r="N99" s="74"/>
      <c r="O99" s="81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4.4" x14ac:dyDescent="0.3">
      <c r="A100" s="74"/>
      <c r="B100" s="74"/>
      <c r="C100" s="74"/>
      <c r="D100" s="74"/>
      <c r="E100" s="80"/>
      <c r="F100" s="74"/>
      <c r="G100" s="81"/>
      <c r="H100" s="74"/>
      <c r="I100" s="81"/>
      <c r="J100" s="74"/>
      <c r="K100" s="81"/>
      <c r="L100" s="74"/>
      <c r="M100" s="81"/>
      <c r="N100" s="74"/>
      <c r="O100" s="81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4.4" x14ac:dyDescent="0.3">
      <c r="A101" s="74"/>
      <c r="B101" s="74"/>
      <c r="C101" s="74"/>
      <c r="D101" s="74"/>
      <c r="E101" s="80"/>
      <c r="F101" s="74"/>
      <c r="G101" s="81"/>
      <c r="H101" s="74"/>
      <c r="I101" s="81"/>
      <c r="J101" s="74"/>
      <c r="K101" s="81"/>
      <c r="L101" s="74"/>
      <c r="M101" s="81"/>
      <c r="N101" s="74"/>
      <c r="O101" s="81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4.4" x14ac:dyDescent="0.3">
      <c r="A102" s="74"/>
      <c r="B102" s="74"/>
      <c r="C102" s="74"/>
      <c r="D102" s="74"/>
      <c r="E102" s="80"/>
      <c r="F102" s="74"/>
      <c r="G102" s="81"/>
      <c r="H102" s="74"/>
      <c r="I102" s="81"/>
      <c r="J102" s="74"/>
      <c r="K102" s="81"/>
      <c r="L102" s="74"/>
      <c r="M102" s="81"/>
      <c r="N102" s="74"/>
      <c r="O102" s="81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4.4" x14ac:dyDescent="0.3">
      <c r="A103" s="74"/>
      <c r="B103" s="74"/>
      <c r="C103" s="74"/>
      <c r="D103" s="74"/>
      <c r="E103" s="80"/>
      <c r="F103" s="74"/>
      <c r="G103" s="81"/>
      <c r="H103" s="74"/>
      <c r="I103" s="81"/>
      <c r="J103" s="74"/>
      <c r="K103" s="81"/>
      <c r="L103" s="74"/>
      <c r="M103" s="81"/>
      <c r="N103" s="74"/>
      <c r="O103" s="81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4.4" x14ac:dyDescent="0.3">
      <c r="A104" s="74"/>
      <c r="B104" s="74"/>
      <c r="C104" s="74"/>
      <c r="D104" s="74"/>
      <c r="E104" s="80"/>
      <c r="F104" s="74"/>
      <c r="G104" s="81"/>
      <c r="H104" s="74"/>
      <c r="I104" s="81"/>
      <c r="J104" s="74"/>
      <c r="K104" s="81"/>
      <c r="L104" s="74"/>
      <c r="M104" s="81"/>
      <c r="N104" s="74"/>
      <c r="O104" s="81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4.4" x14ac:dyDescent="0.3">
      <c r="A105" s="74"/>
      <c r="B105" s="74"/>
      <c r="C105" s="74"/>
      <c r="D105" s="74"/>
      <c r="E105" s="80"/>
      <c r="F105" s="74"/>
      <c r="G105" s="81"/>
      <c r="H105" s="74"/>
      <c r="I105" s="81"/>
      <c r="J105" s="74"/>
      <c r="K105" s="81"/>
      <c r="L105" s="74"/>
      <c r="M105" s="81"/>
      <c r="N105" s="74"/>
      <c r="O105" s="81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4.4" x14ac:dyDescent="0.3">
      <c r="A106" s="74"/>
      <c r="B106" s="74"/>
      <c r="C106" s="74"/>
      <c r="D106" s="74"/>
      <c r="E106" s="80"/>
      <c r="F106" s="74"/>
      <c r="G106" s="81"/>
      <c r="H106" s="74"/>
      <c r="I106" s="81"/>
      <c r="J106" s="74"/>
      <c r="K106" s="81"/>
      <c r="L106" s="74"/>
      <c r="M106" s="81"/>
      <c r="N106" s="74"/>
      <c r="O106" s="81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4.4" x14ac:dyDescent="0.3">
      <c r="A107" s="74"/>
      <c r="B107" s="74"/>
      <c r="C107" s="74"/>
      <c r="D107" s="74"/>
      <c r="E107" s="80"/>
      <c r="F107" s="74"/>
      <c r="G107" s="81"/>
      <c r="H107" s="74"/>
      <c r="I107" s="81"/>
      <c r="J107" s="74"/>
      <c r="K107" s="81"/>
      <c r="L107" s="74"/>
      <c r="M107" s="81"/>
      <c r="N107" s="74"/>
      <c r="O107" s="81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4.4" x14ac:dyDescent="0.3">
      <c r="A108" s="74"/>
      <c r="B108" s="74"/>
      <c r="C108" s="74"/>
      <c r="D108" s="74"/>
      <c r="E108" s="80"/>
      <c r="F108" s="74"/>
      <c r="G108" s="81"/>
      <c r="H108" s="74"/>
      <c r="I108" s="81"/>
      <c r="J108" s="74"/>
      <c r="K108" s="81"/>
      <c r="L108" s="74"/>
      <c r="M108" s="81"/>
      <c r="N108" s="74"/>
      <c r="O108" s="81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4.4" x14ac:dyDescent="0.3">
      <c r="A109" s="74"/>
      <c r="B109" s="74"/>
      <c r="C109" s="74"/>
      <c r="D109" s="74"/>
      <c r="E109" s="80"/>
      <c r="F109" s="74"/>
      <c r="G109" s="81"/>
      <c r="H109" s="74"/>
      <c r="I109" s="81"/>
      <c r="J109" s="74"/>
      <c r="K109" s="81"/>
      <c r="L109" s="74"/>
      <c r="M109" s="81"/>
      <c r="N109" s="74"/>
      <c r="O109" s="81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4.4" x14ac:dyDescent="0.3">
      <c r="A110" s="74"/>
      <c r="B110" s="74"/>
      <c r="C110" s="74"/>
      <c r="D110" s="74"/>
      <c r="E110" s="80"/>
      <c r="F110" s="74"/>
      <c r="G110" s="81"/>
      <c r="H110" s="74"/>
      <c r="I110" s="81"/>
      <c r="J110" s="74"/>
      <c r="K110" s="81"/>
      <c r="L110" s="74"/>
      <c r="M110" s="81"/>
      <c r="N110" s="74"/>
      <c r="O110" s="81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4.4" x14ac:dyDescent="0.3">
      <c r="A111" s="74"/>
      <c r="B111" s="74"/>
      <c r="C111" s="74"/>
      <c r="D111" s="74"/>
      <c r="E111" s="80"/>
      <c r="F111" s="74"/>
      <c r="G111" s="81"/>
      <c r="H111" s="74"/>
      <c r="I111" s="81"/>
      <c r="J111" s="74"/>
      <c r="K111" s="81"/>
      <c r="L111" s="74"/>
      <c r="M111" s="81"/>
      <c r="N111" s="74"/>
      <c r="O111" s="81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4.4" x14ac:dyDescent="0.3">
      <c r="A112" s="74"/>
      <c r="B112" s="74"/>
      <c r="C112" s="74"/>
      <c r="D112" s="74"/>
      <c r="E112" s="80"/>
      <c r="F112" s="74"/>
      <c r="G112" s="81"/>
      <c r="H112" s="74"/>
      <c r="I112" s="81"/>
      <c r="J112" s="74"/>
      <c r="K112" s="81"/>
      <c r="L112" s="74"/>
      <c r="M112" s="81"/>
      <c r="N112" s="74"/>
      <c r="O112" s="81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4.4" x14ac:dyDescent="0.3">
      <c r="A113" s="74"/>
      <c r="B113" s="74"/>
      <c r="C113" s="74"/>
      <c r="D113" s="74"/>
      <c r="E113" s="80"/>
      <c r="F113" s="74"/>
      <c r="G113" s="81"/>
      <c r="H113" s="74"/>
      <c r="I113" s="81"/>
      <c r="J113" s="74"/>
      <c r="K113" s="81"/>
      <c r="L113" s="74"/>
      <c r="M113" s="81"/>
      <c r="N113" s="74"/>
      <c r="O113" s="81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4.4" x14ac:dyDescent="0.3">
      <c r="A114" s="74"/>
      <c r="B114" s="74"/>
      <c r="C114" s="74"/>
      <c r="D114" s="74"/>
      <c r="E114" s="80"/>
      <c r="F114" s="74"/>
      <c r="G114" s="81"/>
      <c r="H114" s="74"/>
      <c r="I114" s="81"/>
      <c r="J114" s="74"/>
      <c r="K114" s="81"/>
      <c r="L114" s="74"/>
      <c r="M114" s="81"/>
      <c r="N114" s="74"/>
      <c r="O114" s="81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4.4" x14ac:dyDescent="0.3">
      <c r="A115" s="74"/>
      <c r="B115" s="74"/>
      <c r="C115" s="74"/>
      <c r="D115" s="74"/>
      <c r="E115" s="80"/>
      <c r="F115" s="74"/>
      <c r="G115" s="81"/>
      <c r="H115" s="74"/>
      <c r="I115" s="81"/>
      <c r="J115" s="74"/>
      <c r="K115" s="81"/>
      <c r="L115" s="74"/>
      <c r="M115" s="81"/>
      <c r="N115" s="74"/>
      <c r="O115" s="81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4.4" x14ac:dyDescent="0.3">
      <c r="A116" s="74"/>
      <c r="B116" s="74"/>
      <c r="C116" s="74"/>
      <c r="D116" s="74"/>
      <c r="E116" s="80"/>
      <c r="F116" s="74"/>
      <c r="G116" s="81"/>
      <c r="H116" s="74"/>
      <c r="I116" s="81"/>
      <c r="J116" s="74"/>
      <c r="K116" s="81"/>
      <c r="L116" s="74"/>
      <c r="M116" s="81"/>
      <c r="N116" s="74"/>
      <c r="O116" s="81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4.4" x14ac:dyDescent="0.3">
      <c r="A117" s="74"/>
      <c r="B117" s="74"/>
      <c r="C117" s="74"/>
      <c r="D117" s="74"/>
      <c r="E117" s="80"/>
      <c r="F117" s="74"/>
      <c r="G117" s="81"/>
      <c r="H117" s="74"/>
      <c r="I117" s="81"/>
      <c r="J117" s="74"/>
      <c r="K117" s="81"/>
      <c r="L117" s="74"/>
      <c r="M117" s="81"/>
      <c r="N117" s="74"/>
      <c r="O117" s="81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4.4" x14ac:dyDescent="0.3">
      <c r="A118" s="74"/>
      <c r="B118" s="74"/>
      <c r="C118" s="74"/>
      <c r="D118" s="74"/>
      <c r="E118" s="80"/>
      <c r="F118" s="74"/>
      <c r="G118" s="81"/>
      <c r="H118" s="74"/>
      <c r="I118" s="81"/>
      <c r="J118" s="74"/>
      <c r="K118" s="81"/>
      <c r="L118" s="74"/>
      <c r="M118" s="81"/>
      <c r="N118" s="74"/>
      <c r="O118" s="81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4.4" x14ac:dyDescent="0.3">
      <c r="A119" s="74"/>
      <c r="B119" s="74"/>
      <c r="C119" s="74"/>
      <c r="D119" s="74"/>
      <c r="E119" s="80"/>
      <c r="F119" s="74"/>
      <c r="G119" s="81"/>
      <c r="H119" s="74"/>
      <c r="I119" s="81"/>
      <c r="J119" s="74"/>
      <c r="K119" s="81"/>
      <c r="L119" s="74"/>
      <c r="M119" s="81"/>
      <c r="N119" s="74"/>
      <c r="O119" s="81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4.4" x14ac:dyDescent="0.3">
      <c r="A120" s="74"/>
      <c r="B120" s="74"/>
      <c r="C120" s="74"/>
      <c r="D120" s="74"/>
      <c r="E120" s="80"/>
      <c r="F120" s="74"/>
      <c r="G120" s="81"/>
      <c r="H120" s="74"/>
      <c r="I120" s="81"/>
      <c r="J120" s="74"/>
      <c r="K120" s="81"/>
      <c r="L120" s="74"/>
      <c r="M120" s="81"/>
      <c r="N120" s="74"/>
      <c r="O120" s="81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4.4" x14ac:dyDescent="0.3">
      <c r="A121" s="74"/>
      <c r="B121" s="74"/>
      <c r="C121" s="74"/>
      <c r="D121" s="74"/>
      <c r="E121" s="80"/>
      <c r="F121" s="74"/>
      <c r="G121" s="81"/>
      <c r="H121" s="74"/>
      <c r="I121" s="81"/>
      <c r="J121" s="74"/>
      <c r="K121" s="81"/>
      <c r="L121" s="74"/>
      <c r="M121" s="81"/>
      <c r="N121" s="74"/>
      <c r="O121" s="81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4.4" x14ac:dyDescent="0.3">
      <c r="A122" s="74"/>
      <c r="B122" s="74"/>
      <c r="C122" s="74"/>
      <c r="D122" s="74"/>
      <c r="E122" s="80"/>
      <c r="F122" s="74"/>
      <c r="G122" s="81"/>
      <c r="H122" s="74"/>
      <c r="I122" s="81"/>
      <c r="J122" s="74"/>
      <c r="K122" s="81"/>
      <c r="L122" s="74"/>
      <c r="M122" s="81"/>
      <c r="N122" s="74"/>
      <c r="O122" s="81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4.4" x14ac:dyDescent="0.3">
      <c r="A123" s="74"/>
      <c r="B123" s="74"/>
      <c r="C123" s="74"/>
      <c r="D123" s="74"/>
      <c r="E123" s="80"/>
      <c r="F123" s="74"/>
      <c r="G123" s="81"/>
      <c r="H123" s="74"/>
      <c r="I123" s="81"/>
      <c r="J123" s="74"/>
      <c r="K123" s="81"/>
      <c r="L123" s="74"/>
      <c r="M123" s="81"/>
      <c r="N123" s="74"/>
      <c r="O123" s="81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4.4" x14ac:dyDescent="0.3">
      <c r="A124" s="74"/>
      <c r="B124" s="74"/>
      <c r="C124" s="74"/>
      <c r="D124" s="74"/>
      <c r="E124" s="80"/>
      <c r="F124" s="74"/>
      <c r="G124" s="81"/>
      <c r="H124" s="74"/>
      <c r="I124" s="81"/>
      <c r="J124" s="74"/>
      <c r="K124" s="81"/>
      <c r="L124" s="74"/>
      <c r="M124" s="81"/>
      <c r="N124" s="74"/>
      <c r="O124" s="81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4.4" x14ac:dyDescent="0.3">
      <c r="A125" s="74"/>
      <c r="B125" s="74"/>
      <c r="C125" s="74"/>
      <c r="D125" s="74"/>
      <c r="E125" s="80"/>
      <c r="F125" s="74"/>
      <c r="G125" s="81"/>
      <c r="H125" s="74"/>
      <c r="I125" s="81"/>
      <c r="J125" s="74"/>
      <c r="K125" s="81"/>
      <c r="L125" s="74"/>
      <c r="M125" s="81"/>
      <c r="N125" s="74"/>
      <c r="O125" s="81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4.4" x14ac:dyDescent="0.3">
      <c r="A126" s="74"/>
      <c r="B126" s="74"/>
      <c r="C126" s="74"/>
      <c r="D126" s="74"/>
      <c r="E126" s="80"/>
      <c r="F126" s="74"/>
      <c r="G126" s="81"/>
      <c r="H126" s="74"/>
      <c r="I126" s="81"/>
      <c r="J126" s="74"/>
      <c r="K126" s="81"/>
      <c r="L126" s="74"/>
      <c r="M126" s="81"/>
      <c r="N126" s="74"/>
      <c r="O126" s="81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4.4" x14ac:dyDescent="0.3">
      <c r="A127" s="74"/>
      <c r="B127" s="74"/>
      <c r="C127" s="74"/>
      <c r="D127" s="74"/>
      <c r="E127" s="80"/>
      <c r="F127" s="74"/>
      <c r="G127" s="81"/>
      <c r="H127" s="74"/>
      <c r="I127" s="81"/>
      <c r="J127" s="74"/>
      <c r="K127" s="81"/>
      <c r="L127" s="74"/>
      <c r="M127" s="81"/>
      <c r="N127" s="74"/>
      <c r="O127" s="81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4.4" x14ac:dyDescent="0.3">
      <c r="A128" s="74"/>
      <c r="B128" s="74"/>
      <c r="C128" s="74"/>
      <c r="D128" s="74"/>
      <c r="E128" s="80"/>
      <c r="F128" s="74"/>
      <c r="G128" s="81"/>
      <c r="H128" s="74"/>
      <c r="I128" s="81"/>
      <c r="J128" s="74"/>
      <c r="K128" s="81"/>
      <c r="L128" s="74"/>
      <c r="M128" s="81"/>
      <c r="N128" s="74"/>
      <c r="O128" s="81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4.4" x14ac:dyDescent="0.3">
      <c r="A129" s="74"/>
      <c r="B129" s="74"/>
      <c r="C129" s="74"/>
      <c r="D129" s="74"/>
      <c r="E129" s="80"/>
      <c r="F129" s="74"/>
      <c r="G129" s="81"/>
      <c r="H129" s="74"/>
      <c r="I129" s="81"/>
      <c r="J129" s="74"/>
      <c r="K129" s="81"/>
      <c r="L129" s="74"/>
      <c r="M129" s="81"/>
      <c r="N129" s="74"/>
      <c r="O129" s="81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4.4" x14ac:dyDescent="0.3">
      <c r="A130" s="74"/>
      <c r="B130" s="74"/>
      <c r="C130" s="74"/>
      <c r="D130" s="74"/>
      <c r="E130" s="80"/>
      <c r="F130" s="74"/>
      <c r="G130" s="81"/>
      <c r="H130" s="74"/>
      <c r="I130" s="81"/>
      <c r="J130" s="74"/>
      <c r="K130" s="81"/>
      <c r="L130" s="74"/>
      <c r="M130" s="81"/>
      <c r="N130" s="74"/>
      <c r="O130" s="81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4.4" x14ac:dyDescent="0.3">
      <c r="A131" s="74"/>
      <c r="B131" s="74"/>
      <c r="C131" s="74"/>
      <c r="D131" s="74"/>
      <c r="E131" s="80"/>
      <c r="F131" s="74"/>
      <c r="G131" s="81"/>
      <c r="H131" s="74"/>
      <c r="I131" s="81"/>
      <c r="J131" s="74"/>
      <c r="K131" s="81"/>
      <c r="L131" s="74"/>
      <c r="M131" s="81"/>
      <c r="N131" s="74"/>
      <c r="O131" s="81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4.4" x14ac:dyDescent="0.3">
      <c r="A132" s="74"/>
      <c r="B132" s="74"/>
      <c r="C132" s="74"/>
      <c r="D132" s="74"/>
      <c r="E132" s="80"/>
      <c r="F132" s="74"/>
      <c r="G132" s="81"/>
      <c r="H132" s="74"/>
      <c r="I132" s="81"/>
      <c r="J132" s="74"/>
      <c r="K132" s="81"/>
      <c r="L132" s="74"/>
      <c r="M132" s="81"/>
      <c r="N132" s="74"/>
      <c r="O132" s="81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4.4" x14ac:dyDescent="0.3">
      <c r="A133" s="74"/>
      <c r="B133" s="74"/>
      <c r="C133" s="74"/>
      <c r="D133" s="74"/>
      <c r="E133" s="80"/>
      <c r="F133" s="74"/>
      <c r="G133" s="81"/>
      <c r="H133" s="74"/>
      <c r="I133" s="81"/>
      <c r="J133" s="74"/>
      <c r="K133" s="81"/>
      <c r="L133" s="74"/>
      <c r="M133" s="81"/>
      <c r="N133" s="74"/>
      <c r="O133" s="81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4.4" x14ac:dyDescent="0.3">
      <c r="A134" s="74"/>
      <c r="B134" s="74"/>
      <c r="C134" s="74"/>
      <c r="D134" s="74"/>
      <c r="E134" s="80"/>
      <c r="F134" s="74"/>
      <c r="G134" s="81"/>
      <c r="H134" s="74"/>
      <c r="I134" s="81"/>
      <c r="J134" s="74"/>
      <c r="K134" s="81"/>
      <c r="L134" s="74"/>
      <c r="M134" s="81"/>
      <c r="N134" s="74"/>
      <c r="O134" s="81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4.4" x14ac:dyDescent="0.3">
      <c r="A135" s="74"/>
      <c r="B135" s="74"/>
      <c r="C135" s="74"/>
      <c r="D135" s="74"/>
      <c r="E135" s="80"/>
      <c r="F135" s="74"/>
      <c r="G135" s="81"/>
      <c r="H135" s="74"/>
      <c r="I135" s="81"/>
      <c r="J135" s="74"/>
      <c r="K135" s="81"/>
      <c r="L135" s="74"/>
      <c r="M135" s="81"/>
      <c r="N135" s="74"/>
      <c r="O135" s="81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4.4" x14ac:dyDescent="0.3">
      <c r="A136" s="74"/>
      <c r="B136" s="74"/>
      <c r="C136" s="74"/>
      <c r="D136" s="74"/>
      <c r="E136" s="80"/>
      <c r="F136" s="74"/>
      <c r="G136" s="81"/>
      <c r="H136" s="74"/>
      <c r="I136" s="81"/>
      <c r="J136" s="74"/>
      <c r="K136" s="81"/>
      <c r="L136" s="74"/>
      <c r="M136" s="81"/>
      <c r="N136" s="74"/>
      <c r="O136" s="81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4.4" x14ac:dyDescent="0.3">
      <c r="A137" s="74"/>
      <c r="B137" s="74"/>
      <c r="C137" s="74"/>
      <c r="D137" s="74"/>
      <c r="E137" s="80"/>
      <c r="F137" s="74"/>
      <c r="G137" s="81"/>
      <c r="H137" s="74"/>
      <c r="I137" s="81"/>
      <c r="J137" s="74"/>
      <c r="K137" s="81"/>
      <c r="L137" s="74"/>
      <c r="M137" s="81"/>
      <c r="N137" s="74"/>
      <c r="O137" s="81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4.4" x14ac:dyDescent="0.3">
      <c r="A138" s="74"/>
      <c r="B138" s="74"/>
      <c r="C138" s="74"/>
      <c r="D138" s="74"/>
      <c r="E138" s="80"/>
      <c r="F138" s="74"/>
      <c r="G138" s="81"/>
      <c r="H138" s="74"/>
      <c r="I138" s="81"/>
      <c r="J138" s="74"/>
      <c r="K138" s="81"/>
      <c r="L138" s="74"/>
      <c r="M138" s="81"/>
      <c r="N138" s="74"/>
      <c r="O138" s="81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4.4" x14ac:dyDescent="0.3">
      <c r="A139" s="74"/>
      <c r="B139" s="74"/>
      <c r="C139" s="74"/>
      <c r="D139" s="74"/>
      <c r="E139" s="80"/>
      <c r="F139" s="74"/>
      <c r="G139" s="81"/>
      <c r="H139" s="74"/>
      <c r="I139" s="81"/>
      <c r="J139" s="74"/>
      <c r="K139" s="81"/>
      <c r="L139" s="74"/>
      <c r="M139" s="81"/>
      <c r="N139" s="74"/>
      <c r="O139" s="81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4.4" x14ac:dyDescent="0.3">
      <c r="A140" s="74"/>
      <c r="B140" s="74"/>
      <c r="C140" s="74"/>
      <c r="D140" s="74"/>
      <c r="E140" s="80"/>
      <c r="F140" s="74"/>
      <c r="G140" s="81"/>
      <c r="H140" s="74"/>
      <c r="I140" s="81"/>
      <c r="J140" s="74"/>
      <c r="K140" s="81"/>
      <c r="L140" s="74"/>
      <c r="M140" s="81"/>
      <c r="N140" s="74"/>
      <c r="O140" s="81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4.4" x14ac:dyDescent="0.3">
      <c r="A141" s="74"/>
      <c r="B141" s="74"/>
      <c r="C141" s="74"/>
      <c r="D141" s="74"/>
      <c r="E141" s="80"/>
      <c r="F141" s="74"/>
      <c r="G141" s="81"/>
      <c r="H141" s="74"/>
      <c r="I141" s="81"/>
      <c r="J141" s="74"/>
      <c r="K141" s="81"/>
      <c r="L141" s="74"/>
      <c r="M141" s="81"/>
      <c r="N141" s="74"/>
      <c r="O141" s="81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4.4" x14ac:dyDescent="0.3">
      <c r="A142" s="74"/>
      <c r="B142" s="74"/>
      <c r="C142" s="74"/>
      <c r="D142" s="74"/>
      <c r="E142" s="80"/>
      <c r="F142" s="74"/>
      <c r="G142" s="81"/>
      <c r="H142" s="74"/>
      <c r="I142" s="81"/>
      <c r="J142" s="74"/>
      <c r="K142" s="81"/>
      <c r="L142" s="74"/>
      <c r="M142" s="81"/>
      <c r="N142" s="74"/>
      <c r="O142" s="81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4.4" x14ac:dyDescent="0.3">
      <c r="A143" s="74"/>
      <c r="B143" s="74"/>
      <c r="C143" s="74"/>
      <c r="D143" s="74"/>
      <c r="E143" s="80"/>
      <c r="F143" s="74"/>
      <c r="G143" s="81"/>
      <c r="H143" s="74"/>
      <c r="I143" s="81"/>
      <c r="J143" s="74"/>
      <c r="K143" s="81"/>
      <c r="L143" s="74"/>
      <c r="M143" s="81"/>
      <c r="N143" s="74"/>
      <c r="O143" s="81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4.4" x14ac:dyDescent="0.3">
      <c r="A144" s="74"/>
      <c r="B144" s="74"/>
      <c r="C144" s="74"/>
      <c r="D144" s="74"/>
      <c r="E144" s="80"/>
      <c r="F144" s="74"/>
      <c r="G144" s="81"/>
      <c r="H144" s="74"/>
      <c r="I144" s="81"/>
      <c r="J144" s="74"/>
      <c r="K144" s="81"/>
      <c r="L144" s="74"/>
      <c r="M144" s="81"/>
      <c r="N144" s="74"/>
      <c r="O144" s="81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4.4" x14ac:dyDescent="0.3">
      <c r="A145" s="74"/>
      <c r="B145" s="74"/>
      <c r="C145" s="74"/>
      <c r="D145" s="74"/>
      <c r="E145" s="80"/>
      <c r="F145" s="74"/>
      <c r="G145" s="81"/>
      <c r="H145" s="74"/>
      <c r="I145" s="81"/>
      <c r="J145" s="74"/>
      <c r="K145" s="81"/>
      <c r="L145" s="74"/>
      <c r="M145" s="81"/>
      <c r="N145" s="74"/>
      <c r="O145" s="81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4.4" x14ac:dyDescent="0.3">
      <c r="A146" s="74"/>
      <c r="B146" s="74"/>
      <c r="C146" s="74"/>
      <c r="D146" s="74"/>
      <c r="E146" s="80"/>
      <c r="F146" s="74"/>
      <c r="G146" s="81"/>
      <c r="H146" s="74"/>
      <c r="I146" s="81"/>
      <c r="J146" s="74"/>
      <c r="K146" s="81"/>
      <c r="L146" s="74"/>
      <c r="M146" s="81"/>
      <c r="N146" s="74"/>
      <c r="O146" s="81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4.4" x14ac:dyDescent="0.3">
      <c r="A147" s="74"/>
      <c r="B147" s="74"/>
      <c r="C147" s="74"/>
      <c r="D147" s="74"/>
      <c r="E147" s="80"/>
      <c r="F147" s="74"/>
      <c r="G147" s="81"/>
      <c r="H147" s="74"/>
      <c r="I147" s="81"/>
      <c r="J147" s="74"/>
      <c r="K147" s="81"/>
      <c r="L147" s="74"/>
      <c r="M147" s="81"/>
      <c r="N147" s="74"/>
      <c r="O147" s="81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4.4" x14ac:dyDescent="0.3">
      <c r="A148" s="74"/>
      <c r="B148" s="74"/>
      <c r="C148" s="74"/>
      <c r="D148" s="74"/>
      <c r="E148" s="80"/>
      <c r="F148" s="74"/>
      <c r="G148" s="81"/>
      <c r="H148" s="74"/>
      <c r="I148" s="81"/>
      <c r="J148" s="74"/>
      <c r="K148" s="81"/>
      <c r="L148" s="74"/>
      <c r="M148" s="81"/>
      <c r="N148" s="74"/>
      <c r="O148" s="81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4.4" x14ac:dyDescent="0.3">
      <c r="A149" s="74"/>
      <c r="B149" s="74"/>
      <c r="C149" s="74"/>
      <c r="D149" s="74"/>
      <c r="E149" s="80"/>
      <c r="F149" s="74"/>
      <c r="G149" s="81"/>
      <c r="H149" s="74"/>
      <c r="I149" s="81"/>
      <c r="J149" s="74"/>
      <c r="K149" s="81"/>
      <c r="L149" s="74"/>
      <c r="M149" s="81"/>
      <c r="N149" s="74"/>
      <c r="O149" s="81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4.4" x14ac:dyDescent="0.3">
      <c r="A150" s="74"/>
      <c r="B150" s="74"/>
      <c r="C150" s="74"/>
      <c r="D150" s="74"/>
      <c r="E150" s="80"/>
      <c r="F150" s="74"/>
      <c r="G150" s="81"/>
      <c r="H150" s="74"/>
      <c r="I150" s="81"/>
      <c r="J150" s="74"/>
      <c r="K150" s="81"/>
      <c r="L150" s="74"/>
      <c r="M150" s="81"/>
      <c r="N150" s="74"/>
      <c r="O150" s="81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4.4" x14ac:dyDescent="0.3">
      <c r="A151" s="74"/>
      <c r="B151" s="74"/>
      <c r="C151" s="74"/>
      <c r="D151" s="74"/>
      <c r="E151" s="80"/>
      <c r="F151" s="74"/>
      <c r="G151" s="81"/>
      <c r="H151" s="74"/>
      <c r="I151" s="81"/>
      <c r="J151" s="74"/>
      <c r="K151" s="81"/>
      <c r="L151" s="74"/>
      <c r="M151" s="81"/>
      <c r="N151" s="74"/>
      <c r="O151" s="81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4.4" x14ac:dyDescent="0.3">
      <c r="A152" s="74"/>
      <c r="B152" s="74"/>
      <c r="C152" s="74"/>
      <c r="D152" s="74"/>
      <c r="E152" s="80"/>
      <c r="F152" s="74"/>
      <c r="G152" s="81"/>
      <c r="H152" s="74"/>
      <c r="I152" s="81"/>
      <c r="J152" s="74"/>
      <c r="K152" s="81"/>
      <c r="L152" s="74"/>
      <c r="M152" s="81"/>
      <c r="N152" s="74"/>
      <c r="O152" s="81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4.4" x14ac:dyDescent="0.3">
      <c r="A153" s="74"/>
      <c r="B153" s="74"/>
      <c r="C153" s="74"/>
      <c r="D153" s="74"/>
      <c r="E153" s="80"/>
      <c r="F153" s="74"/>
      <c r="G153" s="81"/>
      <c r="H153" s="74"/>
      <c r="I153" s="81"/>
      <c r="J153" s="74"/>
      <c r="K153" s="81"/>
      <c r="L153" s="74"/>
      <c r="M153" s="81"/>
      <c r="N153" s="74"/>
      <c r="O153" s="81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4.4" x14ac:dyDescent="0.3">
      <c r="A154" s="74"/>
      <c r="B154" s="74"/>
      <c r="C154" s="74"/>
      <c r="D154" s="74"/>
      <c r="E154" s="80"/>
      <c r="F154" s="74"/>
      <c r="G154" s="81"/>
      <c r="H154" s="74"/>
      <c r="I154" s="81"/>
      <c r="J154" s="74"/>
      <c r="K154" s="81"/>
      <c r="L154" s="74"/>
      <c r="M154" s="81"/>
      <c r="N154" s="74"/>
      <c r="O154" s="81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4.4" x14ac:dyDescent="0.3">
      <c r="A155" s="74"/>
      <c r="B155" s="74"/>
      <c r="C155" s="74"/>
      <c r="D155" s="74"/>
      <c r="E155" s="80"/>
      <c r="F155" s="74"/>
      <c r="G155" s="81"/>
      <c r="H155" s="74"/>
      <c r="I155" s="81"/>
      <c r="J155" s="74"/>
      <c r="K155" s="81"/>
      <c r="L155" s="74"/>
      <c r="M155" s="81"/>
      <c r="N155" s="74"/>
      <c r="O155" s="81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4.4" x14ac:dyDescent="0.3">
      <c r="A156" s="74"/>
      <c r="B156" s="74"/>
      <c r="C156" s="74"/>
      <c r="D156" s="74"/>
      <c r="E156" s="80"/>
      <c r="F156" s="74"/>
      <c r="G156" s="81"/>
      <c r="H156" s="74"/>
      <c r="I156" s="81"/>
      <c r="J156" s="74"/>
      <c r="K156" s="81"/>
      <c r="L156" s="74"/>
      <c r="M156" s="81"/>
      <c r="N156" s="74"/>
      <c r="O156" s="81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4.4" x14ac:dyDescent="0.3">
      <c r="A157" s="74"/>
      <c r="B157" s="74"/>
      <c r="C157" s="74"/>
      <c r="D157" s="74"/>
      <c r="E157" s="80"/>
      <c r="F157" s="74"/>
      <c r="G157" s="81"/>
      <c r="H157" s="74"/>
      <c r="I157" s="81"/>
      <c r="J157" s="74"/>
      <c r="K157" s="81"/>
      <c r="L157" s="74"/>
      <c r="M157" s="81"/>
      <c r="N157" s="74"/>
      <c r="O157" s="81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4.4" x14ac:dyDescent="0.3">
      <c r="A158" s="74"/>
      <c r="B158" s="74"/>
      <c r="C158" s="74"/>
      <c r="D158" s="74"/>
      <c r="E158" s="80"/>
      <c r="F158" s="74"/>
      <c r="G158" s="81"/>
      <c r="H158" s="74"/>
      <c r="I158" s="81"/>
      <c r="J158" s="74"/>
      <c r="K158" s="81"/>
      <c r="L158" s="74"/>
      <c r="M158" s="81"/>
      <c r="N158" s="74"/>
      <c r="O158" s="81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4.4" x14ac:dyDescent="0.3">
      <c r="A159" s="74"/>
      <c r="B159" s="74"/>
      <c r="C159" s="74"/>
      <c r="D159" s="74"/>
      <c r="E159" s="80"/>
      <c r="F159" s="74"/>
      <c r="G159" s="81"/>
      <c r="H159" s="74"/>
      <c r="I159" s="81"/>
      <c r="J159" s="74"/>
      <c r="K159" s="81"/>
      <c r="L159" s="74"/>
      <c r="M159" s="81"/>
      <c r="N159" s="74"/>
      <c r="O159" s="81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4.4" x14ac:dyDescent="0.3">
      <c r="A160" s="74"/>
      <c r="B160" s="74"/>
      <c r="C160" s="74"/>
      <c r="D160" s="74"/>
      <c r="E160" s="80"/>
      <c r="F160" s="74"/>
      <c r="G160" s="81"/>
      <c r="H160" s="74"/>
      <c r="I160" s="81"/>
      <c r="J160" s="74"/>
      <c r="K160" s="81"/>
      <c r="L160" s="74"/>
      <c r="M160" s="81"/>
      <c r="N160" s="74"/>
      <c r="O160" s="81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4.4" x14ac:dyDescent="0.3">
      <c r="A161" s="74"/>
      <c r="B161" s="74"/>
      <c r="C161" s="74"/>
      <c r="D161" s="74"/>
      <c r="E161" s="80"/>
      <c r="F161" s="74"/>
      <c r="G161" s="81"/>
      <c r="H161" s="74"/>
      <c r="I161" s="81"/>
      <c r="J161" s="74"/>
      <c r="K161" s="81"/>
      <c r="L161" s="74"/>
      <c r="M161" s="81"/>
      <c r="N161" s="74"/>
      <c r="O161" s="81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4.4" x14ac:dyDescent="0.3">
      <c r="A162" s="74"/>
      <c r="B162" s="74"/>
      <c r="C162" s="74"/>
      <c r="D162" s="74"/>
      <c r="E162" s="80"/>
      <c r="F162" s="74"/>
      <c r="G162" s="81"/>
      <c r="H162" s="74"/>
      <c r="I162" s="81"/>
      <c r="J162" s="74"/>
      <c r="K162" s="81"/>
      <c r="L162" s="74"/>
      <c r="M162" s="81"/>
      <c r="N162" s="74"/>
      <c r="O162" s="81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4.4" x14ac:dyDescent="0.3">
      <c r="A163" s="74"/>
      <c r="B163" s="74"/>
      <c r="C163" s="74"/>
      <c r="D163" s="74"/>
      <c r="E163" s="80"/>
      <c r="F163" s="74"/>
      <c r="G163" s="81"/>
      <c r="H163" s="74"/>
      <c r="I163" s="81"/>
      <c r="J163" s="74"/>
      <c r="K163" s="81"/>
      <c r="L163" s="74"/>
      <c r="M163" s="81"/>
      <c r="N163" s="74"/>
      <c r="O163" s="81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4.4" x14ac:dyDescent="0.3">
      <c r="A164" s="74"/>
      <c r="B164" s="74"/>
      <c r="C164" s="74"/>
      <c r="D164" s="74"/>
      <c r="E164" s="80"/>
      <c r="F164" s="74"/>
      <c r="G164" s="81"/>
      <c r="H164" s="74"/>
      <c r="I164" s="81"/>
      <c r="J164" s="74"/>
      <c r="K164" s="81"/>
      <c r="L164" s="74"/>
      <c r="M164" s="81"/>
      <c r="N164" s="74"/>
      <c r="O164" s="81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4.4" x14ac:dyDescent="0.3">
      <c r="A165" s="74"/>
      <c r="B165" s="74"/>
      <c r="C165" s="74"/>
      <c r="D165" s="74"/>
      <c r="E165" s="80"/>
      <c r="F165" s="74"/>
      <c r="G165" s="81"/>
      <c r="H165" s="74"/>
      <c r="I165" s="81"/>
      <c r="J165" s="74"/>
      <c r="K165" s="81"/>
      <c r="L165" s="74"/>
      <c r="M165" s="81"/>
      <c r="N165" s="74"/>
      <c r="O165" s="81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4.4" x14ac:dyDescent="0.3">
      <c r="A166" s="74"/>
      <c r="B166" s="74"/>
      <c r="C166" s="74"/>
      <c r="D166" s="74"/>
      <c r="E166" s="80"/>
      <c r="F166" s="74"/>
      <c r="G166" s="81"/>
      <c r="H166" s="74"/>
      <c r="I166" s="81"/>
      <c r="J166" s="74"/>
      <c r="K166" s="81"/>
      <c r="L166" s="74"/>
      <c r="M166" s="81"/>
      <c r="N166" s="74"/>
      <c r="O166" s="81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4.4" x14ac:dyDescent="0.3">
      <c r="A167" s="74"/>
      <c r="B167" s="74"/>
      <c r="C167" s="74"/>
      <c r="D167" s="74"/>
      <c r="E167" s="80"/>
      <c r="F167" s="74"/>
      <c r="G167" s="81"/>
      <c r="H167" s="74"/>
      <c r="I167" s="81"/>
      <c r="J167" s="74"/>
      <c r="K167" s="81"/>
      <c r="L167" s="74"/>
      <c r="M167" s="81"/>
      <c r="N167" s="74"/>
      <c r="O167" s="81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4.4" x14ac:dyDescent="0.3">
      <c r="A168" s="74"/>
      <c r="B168" s="74"/>
      <c r="C168" s="74"/>
      <c r="D168" s="74"/>
      <c r="E168" s="80"/>
      <c r="F168" s="74"/>
      <c r="G168" s="81"/>
      <c r="H168" s="74"/>
      <c r="I168" s="81"/>
      <c r="J168" s="74"/>
      <c r="K168" s="81"/>
      <c r="L168" s="74"/>
      <c r="M168" s="81"/>
      <c r="N168" s="74"/>
      <c r="O168" s="81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4.4" x14ac:dyDescent="0.3">
      <c r="A169" s="74"/>
      <c r="B169" s="74"/>
      <c r="C169" s="74"/>
      <c r="D169" s="74"/>
      <c r="E169" s="80"/>
      <c r="F169" s="74"/>
      <c r="G169" s="81"/>
      <c r="H169" s="74"/>
      <c r="I169" s="81"/>
      <c r="J169" s="74"/>
      <c r="K169" s="81"/>
      <c r="L169" s="74"/>
      <c r="M169" s="81"/>
      <c r="N169" s="74"/>
      <c r="O169" s="81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4.4" x14ac:dyDescent="0.3">
      <c r="A170" s="74"/>
      <c r="B170" s="74"/>
      <c r="C170" s="74"/>
      <c r="D170" s="74"/>
      <c r="E170" s="80"/>
      <c r="F170" s="74"/>
      <c r="G170" s="81"/>
      <c r="H170" s="74"/>
      <c r="I170" s="81"/>
      <c r="J170" s="74"/>
      <c r="K170" s="81"/>
      <c r="L170" s="74"/>
      <c r="M170" s="81"/>
      <c r="N170" s="74"/>
      <c r="O170" s="81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4.4" x14ac:dyDescent="0.3">
      <c r="A171" s="74"/>
      <c r="B171" s="74"/>
      <c r="C171" s="74"/>
      <c r="D171" s="74"/>
      <c r="E171" s="80"/>
      <c r="F171" s="74"/>
      <c r="G171" s="81"/>
      <c r="H171" s="74"/>
      <c r="I171" s="81"/>
      <c r="J171" s="74"/>
      <c r="K171" s="81"/>
      <c r="L171" s="74"/>
      <c r="M171" s="81"/>
      <c r="N171" s="74"/>
      <c r="O171" s="81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4.4" x14ac:dyDescent="0.3">
      <c r="A172" s="74"/>
      <c r="B172" s="74"/>
      <c r="C172" s="74"/>
      <c r="D172" s="74"/>
      <c r="E172" s="80"/>
      <c r="F172" s="74"/>
      <c r="G172" s="81"/>
      <c r="H172" s="74"/>
      <c r="I172" s="81"/>
      <c r="J172" s="74"/>
      <c r="K172" s="81"/>
      <c r="L172" s="74"/>
      <c r="M172" s="81"/>
      <c r="N172" s="74"/>
      <c r="O172" s="81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4.4" x14ac:dyDescent="0.3">
      <c r="A173" s="74"/>
      <c r="B173" s="74"/>
      <c r="C173" s="74"/>
      <c r="D173" s="74"/>
      <c r="E173" s="80"/>
      <c r="F173" s="74"/>
      <c r="G173" s="81"/>
      <c r="H173" s="74"/>
      <c r="I173" s="81"/>
      <c r="J173" s="74"/>
      <c r="K173" s="81"/>
      <c r="L173" s="74"/>
      <c r="M173" s="81"/>
      <c r="N173" s="74"/>
      <c r="O173" s="81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4.4" x14ac:dyDescent="0.3">
      <c r="A174" s="74"/>
      <c r="B174" s="74"/>
      <c r="C174" s="74"/>
      <c r="D174" s="74"/>
      <c r="E174" s="80"/>
      <c r="F174" s="74"/>
      <c r="G174" s="81"/>
      <c r="H174" s="74"/>
      <c r="I174" s="81"/>
      <c r="J174" s="74"/>
      <c r="K174" s="81"/>
      <c r="L174" s="74"/>
      <c r="M174" s="81"/>
      <c r="N174" s="74"/>
      <c r="O174" s="81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4.4" x14ac:dyDescent="0.3">
      <c r="A175" s="74"/>
      <c r="B175" s="74"/>
      <c r="C175" s="74"/>
      <c r="D175" s="74"/>
      <c r="E175" s="80"/>
      <c r="F175" s="74"/>
      <c r="G175" s="81"/>
      <c r="H175" s="74"/>
      <c r="I175" s="81"/>
      <c r="J175" s="74"/>
      <c r="K175" s="81"/>
      <c r="L175" s="74"/>
      <c r="M175" s="81"/>
      <c r="N175" s="74"/>
      <c r="O175" s="81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4.4" x14ac:dyDescent="0.3">
      <c r="A176" s="74"/>
      <c r="B176" s="74"/>
      <c r="C176" s="74"/>
      <c r="D176" s="74"/>
      <c r="E176" s="80"/>
      <c r="F176" s="74"/>
      <c r="G176" s="81"/>
      <c r="H176" s="74"/>
      <c r="I176" s="81"/>
      <c r="J176" s="74"/>
      <c r="K176" s="81"/>
      <c r="L176" s="74"/>
      <c r="M176" s="81"/>
      <c r="N176" s="74"/>
      <c r="O176" s="81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4.4" x14ac:dyDescent="0.3">
      <c r="A177" s="74"/>
      <c r="B177" s="74"/>
      <c r="C177" s="74"/>
      <c r="D177" s="74"/>
      <c r="E177" s="80"/>
      <c r="F177" s="74"/>
      <c r="G177" s="81"/>
      <c r="H177" s="74"/>
      <c r="I177" s="81"/>
      <c r="J177" s="74"/>
      <c r="K177" s="81"/>
      <c r="L177" s="74"/>
      <c r="M177" s="81"/>
      <c r="N177" s="74"/>
      <c r="O177" s="81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4.4" x14ac:dyDescent="0.3">
      <c r="A178" s="74"/>
      <c r="B178" s="74"/>
      <c r="C178" s="74"/>
      <c r="D178" s="74"/>
      <c r="E178" s="80"/>
      <c r="F178" s="74"/>
      <c r="G178" s="81"/>
      <c r="H178" s="74"/>
      <c r="I178" s="81"/>
      <c r="J178" s="74"/>
      <c r="K178" s="81"/>
      <c r="L178" s="74"/>
      <c r="M178" s="81"/>
      <c r="N178" s="74"/>
      <c r="O178" s="81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4.4" x14ac:dyDescent="0.3">
      <c r="A179" s="74"/>
      <c r="B179" s="74"/>
      <c r="C179" s="74"/>
      <c r="D179" s="74"/>
      <c r="E179" s="80"/>
      <c r="F179" s="74"/>
      <c r="G179" s="81"/>
      <c r="H179" s="74"/>
      <c r="I179" s="81"/>
      <c r="J179" s="74"/>
      <c r="K179" s="81"/>
      <c r="L179" s="74"/>
      <c r="M179" s="81"/>
      <c r="N179" s="74"/>
      <c r="O179" s="81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4.4" x14ac:dyDescent="0.3">
      <c r="A180" s="74"/>
      <c r="B180" s="74"/>
      <c r="C180" s="74"/>
      <c r="D180" s="74"/>
      <c r="E180" s="80"/>
      <c r="F180" s="74"/>
      <c r="G180" s="81"/>
      <c r="H180" s="74"/>
      <c r="I180" s="81"/>
      <c r="J180" s="74"/>
      <c r="K180" s="81"/>
      <c r="L180" s="74"/>
      <c r="M180" s="81"/>
      <c r="N180" s="74"/>
      <c r="O180" s="81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4.4" x14ac:dyDescent="0.3">
      <c r="A181" s="74"/>
      <c r="B181" s="74"/>
      <c r="C181" s="74"/>
      <c r="D181" s="74"/>
      <c r="E181" s="80"/>
      <c r="F181" s="74"/>
      <c r="G181" s="81"/>
      <c r="H181" s="74"/>
      <c r="I181" s="81"/>
      <c r="J181" s="74"/>
      <c r="K181" s="81"/>
      <c r="L181" s="74"/>
      <c r="M181" s="81"/>
      <c r="N181" s="74"/>
      <c r="O181" s="81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4.4" x14ac:dyDescent="0.3">
      <c r="A182" s="74"/>
      <c r="B182" s="74"/>
      <c r="C182" s="74"/>
      <c r="D182" s="74"/>
      <c r="E182" s="80"/>
      <c r="F182" s="74"/>
      <c r="G182" s="81"/>
      <c r="H182" s="74"/>
      <c r="I182" s="81"/>
      <c r="J182" s="74"/>
      <c r="K182" s="81"/>
      <c r="L182" s="74"/>
      <c r="M182" s="81"/>
      <c r="N182" s="74"/>
      <c r="O182" s="81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4.4" x14ac:dyDescent="0.3">
      <c r="A183" s="74"/>
      <c r="B183" s="74"/>
      <c r="C183" s="74"/>
      <c r="D183" s="74"/>
      <c r="E183" s="80"/>
      <c r="F183" s="74"/>
      <c r="G183" s="81"/>
      <c r="H183" s="74"/>
      <c r="I183" s="81"/>
      <c r="J183" s="74"/>
      <c r="K183" s="81"/>
      <c r="L183" s="74"/>
      <c r="M183" s="81"/>
      <c r="N183" s="74"/>
      <c r="O183" s="81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4.4" x14ac:dyDescent="0.3">
      <c r="A184" s="74"/>
      <c r="B184" s="74"/>
      <c r="C184" s="74"/>
      <c r="D184" s="74"/>
      <c r="E184" s="80"/>
      <c r="F184" s="74"/>
      <c r="G184" s="81"/>
      <c r="H184" s="74"/>
      <c r="I184" s="81"/>
      <c r="J184" s="74"/>
      <c r="K184" s="81"/>
      <c r="L184" s="74"/>
      <c r="M184" s="81"/>
      <c r="N184" s="74"/>
      <c r="O184" s="81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4.4" x14ac:dyDescent="0.3">
      <c r="A185" s="74"/>
      <c r="B185" s="74"/>
      <c r="C185" s="74"/>
      <c r="D185" s="74"/>
      <c r="E185" s="80"/>
      <c r="F185" s="74"/>
      <c r="G185" s="81"/>
      <c r="H185" s="74"/>
      <c r="I185" s="81"/>
      <c r="J185" s="74"/>
      <c r="K185" s="81"/>
      <c r="L185" s="74"/>
      <c r="M185" s="81"/>
      <c r="N185" s="74"/>
      <c r="O185" s="81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4.4" x14ac:dyDescent="0.3">
      <c r="A186" s="74"/>
      <c r="B186" s="74"/>
      <c r="C186" s="74"/>
      <c r="D186" s="74"/>
      <c r="E186" s="80"/>
      <c r="F186" s="74"/>
      <c r="G186" s="81"/>
      <c r="H186" s="74"/>
      <c r="I186" s="81"/>
      <c r="J186" s="74"/>
      <c r="K186" s="81"/>
      <c r="L186" s="74"/>
      <c r="M186" s="81"/>
      <c r="N186" s="74"/>
      <c r="O186" s="81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4.4" x14ac:dyDescent="0.3">
      <c r="A187" s="74"/>
      <c r="B187" s="74"/>
      <c r="C187" s="74"/>
      <c r="D187" s="74"/>
      <c r="E187" s="80"/>
      <c r="F187" s="74"/>
      <c r="G187" s="81"/>
      <c r="H187" s="74"/>
      <c r="I187" s="81"/>
      <c r="J187" s="74"/>
      <c r="K187" s="81"/>
      <c r="L187" s="74"/>
      <c r="M187" s="81"/>
      <c r="N187" s="74"/>
      <c r="O187" s="81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4.4" x14ac:dyDescent="0.3">
      <c r="A188" s="74"/>
      <c r="B188" s="74"/>
      <c r="C188" s="74"/>
      <c r="D188" s="74"/>
      <c r="E188" s="80"/>
      <c r="F188" s="74"/>
      <c r="G188" s="81"/>
      <c r="H188" s="74"/>
      <c r="I188" s="81"/>
      <c r="J188" s="74"/>
      <c r="K188" s="81"/>
      <c r="L188" s="74"/>
      <c r="M188" s="81"/>
      <c r="N188" s="74"/>
      <c r="O188" s="81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4.4" x14ac:dyDescent="0.3">
      <c r="A189" s="74"/>
      <c r="B189" s="74"/>
      <c r="C189" s="74"/>
      <c r="D189" s="74"/>
      <c r="E189" s="80"/>
      <c r="F189" s="74"/>
      <c r="G189" s="81"/>
      <c r="H189" s="74"/>
      <c r="I189" s="81"/>
      <c r="J189" s="74"/>
      <c r="K189" s="81"/>
      <c r="L189" s="74"/>
      <c r="M189" s="81"/>
      <c r="N189" s="74"/>
      <c r="O189" s="81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4.4" x14ac:dyDescent="0.3">
      <c r="A190" s="74"/>
      <c r="B190" s="74"/>
      <c r="C190" s="74"/>
      <c r="D190" s="74"/>
      <c r="E190" s="80"/>
      <c r="F190" s="74"/>
      <c r="G190" s="81"/>
      <c r="H190" s="74"/>
      <c r="I190" s="81"/>
      <c r="J190" s="74"/>
      <c r="K190" s="81"/>
      <c r="L190" s="74"/>
      <c r="M190" s="81"/>
      <c r="N190" s="74"/>
      <c r="O190" s="81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4.4" x14ac:dyDescent="0.3">
      <c r="A191" s="74"/>
      <c r="B191" s="74"/>
      <c r="C191" s="74"/>
      <c r="D191" s="74"/>
      <c r="E191" s="80"/>
      <c r="F191" s="74"/>
      <c r="G191" s="81"/>
      <c r="H191" s="74"/>
      <c r="I191" s="81"/>
      <c r="J191" s="74"/>
      <c r="K191" s="81"/>
      <c r="L191" s="74"/>
      <c r="M191" s="81"/>
      <c r="N191" s="74"/>
      <c r="O191" s="81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4.4" x14ac:dyDescent="0.3">
      <c r="A192" s="74"/>
      <c r="B192" s="74"/>
      <c r="C192" s="74"/>
      <c r="D192" s="74"/>
      <c r="E192" s="80"/>
      <c r="F192" s="74"/>
      <c r="G192" s="81"/>
      <c r="H192" s="74"/>
      <c r="I192" s="81"/>
      <c r="J192" s="74"/>
      <c r="K192" s="81"/>
      <c r="L192" s="74"/>
      <c r="M192" s="81"/>
      <c r="N192" s="74"/>
      <c r="O192" s="81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4.4" x14ac:dyDescent="0.3">
      <c r="A193" s="74"/>
      <c r="B193" s="74"/>
      <c r="C193" s="74"/>
      <c r="D193" s="74"/>
      <c r="E193" s="80"/>
      <c r="F193" s="74"/>
      <c r="G193" s="81"/>
      <c r="H193" s="74"/>
      <c r="I193" s="81"/>
      <c r="J193" s="74"/>
      <c r="K193" s="81"/>
      <c r="L193" s="74"/>
      <c r="M193" s="81"/>
      <c r="N193" s="74"/>
      <c r="O193" s="81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4.4" x14ac:dyDescent="0.3">
      <c r="A194" s="74"/>
      <c r="B194" s="74"/>
      <c r="C194" s="74"/>
      <c r="D194" s="74"/>
      <c r="E194" s="80"/>
      <c r="F194" s="74"/>
      <c r="G194" s="81"/>
      <c r="H194" s="74"/>
      <c r="I194" s="81"/>
      <c r="J194" s="74"/>
      <c r="K194" s="81"/>
      <c r="L194" s="74"/>
      <c r="M194" s="81"/>
      <c r="N194" s="74"/>
      <c r="O194" s="81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4.4" x14ac:dyDescent="0.3">
      <c r="A195" s="74"/>
      <c r="B195" s="74"/>
      <c r="C195" s="74"/>
      <c r="D195" s="74"/>
      <c r="E195" s="80"/>
      <c r="F195" s="74"/>
      <c r="G195" s="81"/>
      <c r="H195" s="74"/>
      <c r="I195" s="81"/>
      <c r="J195" s="74"/>
      <c r="K195" s="81"/>
      <c r="L195" s="74"/>
      <c r="M195" s="81"/>
      <c r="N195" s="74"/>
      <c r="O195" s="81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4.4" x14ac:dyDescent="0.3">
      <c r="A196" s="74"/>
      <c r="B196" s="74"/>
      <c r="C196" s="74"/>
      <c r="D196" s="74"/>
      <c r="E196" s="80"/>
      <c r="F196" s="74"/>
      <c r="G196" s="81"/>
      <c r="H196" s="74"/>
      <c r="I196" s="81"/>
      <c r="J196" s="74"/>
      <c r="K196" s="81"/>
      <c r="L196" s="74"/>
      <c r="M196" s="81"/>
      <c r="N196" s="74"/>
      <c r="O196" s="81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4.4" x14ac:dyDescent="0.3">
      <c r="A197" s="74"/>
      <c r="B197" s="74"/>
      <c r="C197" s="74"/>
      <c r="D197" s="74"/>
      <c r="E197" s="80"/>
      <c r="F197" s="74"/>
      <c r="G197" s="81"/>
      <c r="H197" s="74"/>
      <c r="I197" s="81"/>
      <c r="J197" s="74"/>
      <c r="K197" s="81"/>
      <c r="L197" s="74"/>
      <c r="M197" s="81"/>
      <c r="N197" s="74"/>
      <c r="O197" s="81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4.4" x14ac:dyDescent="0.3">
      <c r="A198" s="74"/>
      <c r="B198" s="74"/>
      <c r="C198" s="74"/>
      <c r="D198" s="74"/>
      <c r="E198" s="80"/>
      <c r="F198" s="74"/>
      <c r="G198" s="81"/>
      <c r="H198" s="74"/>
      <c r="I198" s="81"/>
      <c r="J198" s="74"/>
      <c r="K198" s="81"/>
      <c r="L198" s="74"/>
      <c r="M198" s="81"/>
      <c r="N198" s="74"/>
      <c r="O198" s="81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4.4" x14ac:dyDescent="0.3">
      <c r="A199" s="74"/>
      <c r="B199" s="74"/>
      <c r="C199" s="74"/>
      <c r="D199" s="74"/>
      <c r="E199" s="80"/>
      <c r="F199" s="74"/>
      <c r="G199" s="81"/>
      <c r="H199" s="74"/>
      <c r="I199" s="81"/>
      <c r="J199" s="74"/>
      <c r="K199" s="81"/>
      <c r="L199" s="74"/>
      <c r="M199" s="81"/>
      <c r="N199" s="74"/>
      <c r="O199" s="81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4.4" x14ac:dyDescent="0.3">
      <c r="A200" s="74"/>
      <c r="B200" s="74"/>
      <c r="C200" s="74"/>
      <c r="D200" s="74"/>
      <c r="E200" s="80"/>
      <c r="F200" s="74"/>
      <c r="G200" s="81"/>
      <c r="H200" s="74"/>
      <c r="I200" s="81"/>
      <c r="J200" s="74"/>
      <c r="K200" s="81"/>
      <c r="L200" s="74"/>
      <c r="M200" s="81"/>
      <c r="N200" s="74"/>
      <c r="O200" s="81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4.4" x14ac:dyDescent="0.3">
      <c r="A201" s="74"/>
      <c r="B201" s="74"/>
      <c r="C201" s="74"/>
      <c r="D201" s="74"/>
      <c r="E201" s="80"/>
      <c r="F201" s="74"/>
      <c r="G201" s="81"/>
      <c r="H201" s="74"/>
      <c r="I201" s="81"/>
      <c r="J201" s="74"/>
      <c r="K201" s="81"/>
      <c r="L201" s="74"/>
      <c r="M201" s="81"/>
      <c r="N201" s="74"/>
      <c r="O201" s="81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4.4" x14ac:dyDescent="0.3">
      <c r="A202" s="74"/>
      <c r="B202" s="74"/>
      <c r="C202" s="74"/>
      <c r="D202" s="74"/>
      <c r="E202" s="80"/>
      <c r="F202" s="74"/>
      <c r="G202" s="81"/>
      <c r="H202" s="74"/>
      <c r="I202" s="81"/>
      <c r="J202" s="74"/>
      <c r="K202" s="81"/>
      <c r="L202" s="74"/>
      <c r="M202" s="81"/>
      <c r="N202" s="74"/>
      <c r="O202" s="81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4.4" x14ac:dyDescent="0.3">
      <c r="A203" s="74"/>
      <c r="B203" s="74"/>
      <c r="C203" s="74"/>
      <c r="D203" s="74"/>
      <c r="E203" s="80"/>
      <c r="F203" s="74"/>
      <c r="G203" s="81"/>
      <c r="H203" s="74"/>
      <c r="I203" s="81"/>
      <c r="J203" s="74"/>
      <c r="K203" s="81"/>
      <c r="L203" s="74"/>
      <c r="M203" s="81"/>
      <c r="N203" s="74"/>
      <c r="O203" s="81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4.4" x14ac:dyDescent="0.3">
      <c r="A204" s="74"/>
      <c r="B204" s="74"/>
      <c r="C204" s="74"/>
      <c r="D204" s="74"/>
      <c r="E204" s="80"/>
      <c r="F204" s="74"/>
      <c r="G204" s="81"/>
      <c r="H204" s="74"/>
      <c r="I204" s="81"/>
      <c r="J204" s="74"/>
      <c r="K204" s="81"/>
      <c r="L204" s="74"/>
      <c r="M204" s="81"/>
      <c r="N204" s="74"/>
      <c r="O204" s="81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4.4" x14ac:dyDescent="0.3">
      <c r="A205" s="74"/>
      <c r="B205" s="74"/>
      <c r="C205" s="74"/>
      <c r="D205" s="74"/>
      <c r="E205" s="80"/>
      <c r="F205" s="74"/>
      <c r="G205" s="81"/>
      <c r="H205" s="74"/>
      <c r="I205" s="81"/>
      <c r="J205" s="74"/>
      <c r="K205" s="81"/>
      <c r="L205" s="74"/>
      <c r="M205" s="81"/>
      <c r="N205" s="74"/>
      <c r="O205" s="81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4.4" x14ac:dyDescent="0.3">
      <c r="A206" s="74"/>
      <c r="B206" s="74"/>
      <c r="C206" s="74"/>
      <c r="D206" s="74"/>
      <c r="E206" s="80"/>
      <c r="F206" s="74"/>
      <c r="G206" s="81"/>
      <c r="H206" s="74"/>
      <c r="I206" s="81"/>
      <c r="J206" s="74"/>
      <c r="K206" s="81"/>
      <c r="L206" s="74"/>
      <c r="M206" s="81"/>
      <c r="N206" s="74"/>
      <c r="O206" s="81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4.4" x14ac:dyDescent="0.3">
      <c r="A207" s="74"/>
      <c r="B207" s="74"/>
      <c r="C207" s="74"/>
      <c r="D207" s="74"/>
      <c r="E207" s="80"/>
      <c r="F207" s="74"/>
      <c r="G207" s="81"/>
      <c r="H207" s="74"/>
      <c r="I207" s="81"/>
      <c r="J207" s="74"/>
      <c r="K207" s="81"/>
      <c r="L207" s="74"/>
      <c r="M207" s="81"/>
      <c r="N207" s="74"/>
      <c r="O207" s="81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4.4" x14ac:dyDescent="0.3">
      <c r="A208" s="74"/>
      <c r="B208" s="74"/>
      <c r="C208" s="74"/>
      <c r="D208" s="74"/>
      <c r="E208" s="80"/>
      <c r="F208" s="74"/>
      <c r="G208" s="81"/>
      <c r="H208" s="74"/>
      <c r="I208" s="81"/>
      <c r="J208" s="74"/>
      <c r="K208" s="81"/>
      <c r="L208" s="74"/>
      <c r="M208" s="81"/>
      <c r="N208" s="74"/>
      <c r="O208" s="81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4.4" x14ac:dyDescent="0.3">
      <c r="A209" s="74"/>
      <c r="B209" s="74"/>
      <c r="C209" s="74"/>
      <c r="D209" s="74"/>
      <c r="E209" s="80"/>
      <c r="F209" s="74"/>
      <c r="G209" s="81"/>
      <c r="H209" s="74"/>
      <c r="I209" s="81"/>
      <c r="J209" s="74"/>
      <c r="K209" s="81"/>
      <c r="L209" s="74"/>
      <c r="M209" s="81"/>
      <c r="N209" s="74"/>
      <c r="O209" s="81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4.4" x14ac:dyDescent="0.3">
      <c r="A210" s="74"/>
      <c r="B210" s="74"/>
      <c r="C210" s="74"/>
      <c r="D210" s="74"/>
      <c r="E210" s="80"/>
      <c r="F210" s="74"/>
      <c r="G210" s="81"/>
      <c r="H210" s="74"/>
      <c r="I210" s="81"/>
      <c r="J210" s="74"/>
      <c r="K210" s="81"/>
      <c r="L210" s="74"/>
      <c r="M210" s="81"/>
      <c r="N210" s="74"/>
      <c r="O210" s="81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4.4" x14ac:dyDescent="0.3">
      <c r="A211" s="74"/>
      <c r="B211" s="74"/>
      <c r="C211" s="74"/>
      <c r="D211" s="74"/>
      <c r="E211" s="80"/>
      <c r="F211" s="74"/>
      <c r="G211" s="81"/>
      <c r="H211" s="74"/>
      <c r="I211" s="81"/>
      <c r="J211" s="74"/>
      <c r="K211" s="81"/>
      <c r="L211" s="74"/>
      <c r="M211" s="81"/>
      <c r="N211" s="74"/>
      <c r="O211" s="81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4.4" x14ac:dyDescent="0.3">
      <c r="A212" s="74"/>
      <c r="B212" s="74"/>
      <c r="C212" s="74"/>
      <c r="D212" s="74"/>
      <c r="E212" s="80"/>
      <c r="F212" s="74"/>
      <c r="G212" s="81"/>
      <c r="H212" s="74"/>
      <c r="I212" s="81"/>
      <c r="J212" s="74"/>
      <c r="K212" s="81"/>
      <c r="L212" s="74"/>
      <c r="M212" s="81"/>
      <c r="N212" s="74"/>
      <c r="O212" s="81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4.4" x14ac:dyDescent="0.3">
      <c r="A213" s="74"/>
      <c r="B213" s="74"/>
      <c r="C213" s="74"/>
      <c r="D213" s="74"/>
      <c r="E213" s="80"/>
      <c r="F213" s="74"/>
      <c r="G213" s="81"/>
      <c r="H213" s="74"/>
      <c r="I213" s="81"/>
      <c r="J213" s="74"/>
      <c r="K213" s="81"/>
      <c r="L213" s="74"/>
      <c r="M213" s="81"/>
      <c r="N213" s="74"/>
      <c r="O213" s="81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4.4" x14ac:dyDescent="0.3">
      <c r="A214" s="74"/>
      <c r="B214" s="74"/>
      <c r="C214" s="74"/>
      <c r="D214" s="74"/>
      <c r="E214" s="80"/>
      <c r="F214" s="74"/>
      <c r="G214" s="81"/>
      <c r="H214" s="74"/>
      <c r="I214" s="81"/>
      <c r="J214" s="74"/>
      <c r="K214" s="81"/>
      <c r="L214" s="74"/>
      <c r="M214" s="81"/>
      <c r="N214" s="74"/>
      <c r="O214" s="81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4.4" x14ac:dyDescent="0.3">
      <c r="A215" s="74"/>
      <c r="B215" s="74"/>
      <c r="C215" s="74"/>
      <c r="D215" s="74"/>
      <c r="E215" s="80"/>
      <c r="F215" s="74"/>
      <c r="G215" s="81"/>
      <c r="H215" s="74"/>
      <c r="I215" s="81"/>
      <c r="J215" s="74"/>
      <c r="K215" s="81"/>
      <c r="L215" s="74"/>
      <c r="M215" s="81"/>
      <c r="N215" s="74"/>
      <c r="O215" s="81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4.4" x14ac:dyDescent="0.3">
      <c r="A216" s="74"/>
      <c r="B216" s="74"/>
      <c r="C216" s="74"/>
      <c r="D216" s="74"/>
      <c r="E216" s="80"/>
      <c r="F216" s="74"/>
      <c r="G216" s="81"/>
      <c r="H216" s="74"/>
      <c r="I216" s="81"/>
      <c r="J216" s="74"/>
      <c r="K216" s="81"/>
      <c r="L216" s="74"/>
      <c r="M216" s="81"/>
      <c r="N216" s="74"/>
      <c r="O216" s="81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4.4" x14ac:dyDescent="0.3">
      <c r="A217" s="74"/>
      <c r="B217" s="74"/>
      <c r="C217" s="74"/>
      <c r="D217" s="74"/>
      <c r="E217" s="80"/>
      <c r="F217" s="74"/>
      <c r="G217" s="81"/>
      <c r="H217" s="74"/>
      <c r="I217" s="81"/>
      <c r="J217" s="74"/>
      <c r="K217" s="81"/>
      <c r="L217" s="74"/>
      <c r="M217" s="81"/>
      <c r="N217" s="74"/>
      <c r="O217" s="81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4.4" x14ac:dyDescent="0.3">
      <c r="A218" s="74"/>
      <c r="B218" s="74"/>
      <c r="C218" s="74"/>
      <c r="D218" s="74"/>
      <c r="E218" s="80"/>
      <c r="F218" s="74"/>
      <c r="G218" s="81"/>
      <c r="H218" s="74"/>
      <c r="I218" s="81"/>
      <c r="J218" s="74"/>
      <c r="K218" s="81"/>
      <c r="L218" s="74"/>
      <c r="M218" s="81"/>
      <c r="N218" s="74"/>
      <c r="O218" s="81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4.4" x14ac:dyDescent="0.3">
      <c r="A219" s="74"/>
      <c r="B219" s="74"/>
      <c r="C219" s="74"/>
      <c r="D219" s="74"/>
      <c r="E219" s="80"/>
      <c r="F219" s="74"/>
      <c r="G219" s="81"/>
      <c r="H219" s="74"/>
      <c r="I219" s="81"/>
      <c r="J219" s="74"/>
      <c r="K219" s="81"/>
      <c r="L219" s="74"/>
      <c r="M219" s="81"/>
      <c r="N219" s="74"/>
      <c r="O219" s="81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4.4" x14ac:dyDescent="0.3">
      <c r="A220" s="74"/>
      <c r="B220" s="74"/>
      <c r="C220" s="74"/>
      <c r="D220" s="74"/>
      <c r="E220" s="80"/>
      <c r="F220" s="74"/>
      <c r="G220" s="81"/>
      <c r="H220" s="74"/>
      <c r="I220" s="81"/>
      <c r="J220" s="74"/>
      <c r="K220" s="81"/>
      <c r="L220" s="74"/>
      <c r="M220" s="81"/>
      <c r="N220" s="74"/>
      <c r="O220" s="81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4.4" x14ac:dyDescent="0.3">
      <c r="A221" s="74"/>
      <c r="B221" s="74"/>
      <c r="C221" s="74"/>
      <c r="D221" s="74"/>
      <c r="E221" s="80"/>
      <c r="F221" s="74"/>
      <c r="G221" s="81"/>
      <c r="H221" s="74"/>
      <c r="I221" s="81"/>
      <c r="J221" s="74"/>
      <c r="K221" s="81"/>
      <c r="L221" s="74"/>
      <c r="M221" s="81"/>
      <c r="N221" s="74"/>
      <c r="O221" s="81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4.4" x14ac:dyDescent="0.3">
      <c r="A222" s="74"/>
      <c r="B222" s="74"/>
      <c r="C222" s="74"/>
      <c r="D222" s="74"/>
      <c r="E222" s="80"/>
      <c r="F222" s="74"/>
      <c r="G222" s="81"/>
      <c r="H222" s="74"/>
      <c r="I222" s="81"/>
      <c r="J222" s="74"/>
      <c r="K222" s="81"/>
      <c r="L222" s="74"/>
      <c r="M222" s="81"/>
      <c r="N222" s="74"/>
      <c r="O222" s="81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4.4" x14ac:dyDescent="0.3">
      <c r="A223" s="74"/>
      <c r="B223" s="74"/>
      <c r="C223" s="74"/>
      <c r="D223" s="74"/>
      <c r="E223" s="80"/>
      <c r="F223" s="74"/>
      <c r="G223" s="81"/>
      <c r="H223" s="74"/>
      <c r="I223" s="81"/>
      <c r="J223" s="74"/>
      <c r="K223" s="81"/>
      <c r="L223" s="74"/>
      <c r="M223" s="81"/>
      <c r="N223" s="74"/>
      <c r="O223" s="81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4.4" x14ac:dyDescent="0.3">
      <c r="A224" s="74"/>
      <c r="B224" s="74"/>
      <c r="C224" s="74"/>
      <c r="D224" s="74"/>
      <c r="E224" s="80"/>
      <c r="F224" s="74"/>
      <c r="G224" s="81"/>
      <c r="H224" s="74"/>
      <c r="I224" s="81"/>
      <c r="J224" s="74"/>
      <c r="K224" s="81"/>
      <c r="L224" s="74"/>
      <c r="M224" s="81"/>
      <c r="N224" s="74"/>
      <c r="O224" s="81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4.4" x14ac:dyDescent="0.3">
      <c r="A225" s="74"/>
      <c r="B225" s="74"/>
      <c r="C225" s="74"/>
      <c r="D225" s="74"/>
      <c r="E225" s="80"/>
      <c r="F225" s="74"/>
      <c r="G225" s="81"/>
      <c r="H225" s="74"/>
      <c r="I225" s="81"/>
      <c r="J225" s="74"/>
      <c r="K225" s="81"/>
      <c r="L225" s="74"/>
      <c r="M225" s="81"/>
      <c r="N225" s="74"/>
      <c r="O225" s="81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4.4" x14ac:dyDescent="0.3">
      <c r="A226" s="74"/>
      <c r="B226" s="74"/>
      <c r="C226" s="74"/>
      <c r="D226" s="74"/>
      <c r="E226" s="80"/>
      <c r="F226" s="74"/>
      <c r="G226" s="81"/>
      <c r="H226" s="74"/>
      <c r="I226" s="81"/>
      <c r="J226" s="74"/>
      <c r="K226" s="81"/>
      <c r="L226" s="74"/>
      <c r="M226" s="81"/>
      <c r="N226" s="74"/>
      <c r="O226" s="81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4.4" x14ac:dyDescent="0.3">
      <c r="A227" s="74"/>
      <c r="B227" s="74"/>
      <c r="C227" s="74"/>
      <c r="D227" s="74"/>
      <c r="E227" s="80"/>
      <c r="F227" s="74"/>
      <c r="G227" s="81"/>
      <c r="H227" s="74"/>
      <c r="I227" s="81"/>
      <c r="J227" s="74"/>
      <c r="K227" s="81"/>
      <c r="L227" s="74"/>
      <c r="M227" s="81"/>
      <c r="N227" s="74"/>
      <c r="O227" s="81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4.4" x14ac:dyDescent="0.3">
      <c r="A228" s="74"/>
      <c r="B228" s="74"/>
      <c r="C228" s="74"/>
      <c r="D228" s="74"/>
      <c r="E228" s="80"/>
      <c r="F228" s="74"/>
      <c r="G228" s="81"/>
      <c r="H228" s="74"/>
      <c r="I228" s="81"/>
      <c r="J228" s="74"/>
      <c r="K228" s="81"/>
      <c r="L228" s="74"/>
      <c r="M228" s="81"/>
      <c r="N228" s="74"/>
      <c r="O228" s="81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4.4" x14ac:dyDescent="0.3">
      <c r="A229" s="74"/>
      <c r="B229" s="74"/>
      <c r="C229" s="74"/>
      <c r="D229" s="74"/>
      <c r="E229" s="80"/>
      <c r="F229" s="74"/>
      <c r="G229" s="81"/>
      <c r="H229" s="74"/>
      <c r="I229" s="81"/>
      <c r="J229" s="74"/>
      <c r="K229" s="81"/>
      <c r="L229" s="74"/>
      <c r="M229" s="81"/>
      <c r="N229" s="74"/>
      <c r="O229" s="81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4.4" x14ac:dyDescent="0.3">
      <c r="A230" s="74"/>
      <c r="B230" s="74"/>
      <c r="C230" s="74"/>
      <c r="D230" s="74"/>
      <c r="E230" s="80"/>
      <c r="F230" s="74"/>
      <c r="G230" s="81"/>
      <c r="H230" s="74"/>
      <c r="I230" s="81"/>
      <c r="J230" s="74"/>
      <c r="K230" s="81"/>
      <c r="L230" s="74"/>
      <c r="M230" s="81"/>
      <c r="N230" s="74"/>
      <c r="O230" s="81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4.4" x14ac:dyDescent="0.3">
      <c r="A231" s="74"/>
      <c r="B231" s="74"/>
      <c r="C231" s="74"/>
      <c r="D231" s="74"/>
      <c r="E231" s="80"/>
      <c r="F231" s="74"/>
      <c r="G231" s="81"/>
      <c r="H231" s="74"/>
      <c r="I231" s="81"/>
      <c r="J231" s="74"/>
      <c r="K231" s="81"/>
      <c r="L231" s="74"/>
      <c r="M231" s="81"/>
      <c r="N231" s="74"/>
      <c r="O231" s="81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4.4" x14ac:dyDescent="0.3">
      <c r="A232" s="74"/>
      <c r="B232" s="74"/>
      <c r="C232" s="74"/>
      <c r="D232" s="74"/>
      <c r="E232" s="80"/>
      <c r="F232" s="74"/>
      <c r="G232" s="81"/>
      <c r="H232" s="74"/>
      <c r="I232" s="81"/>
      <c r="J232" s="74"/>
      <c r="K232" s="81"/>
      <c r="L232" s="74"/>
      <c r="M232" s="81"/>
      <c r="N232" s="74"/>
      <c r="O232" s="81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4.4" x14ac:dyDescent="0.3">
      <c r="A233" s="74"/>
      <c r="B233" s="74"/>
      <c r="C233" s="74"/>
      <c r="D233" s="74"/>
      <c r="E233" s="80"/>
      <c r="F233" s="74"/>
      <c r="G233" s="81"/>
      <c r="H233" s="74"/>
      <c r="I233" s="81"/>
      <c r="J233" s="74"/>
      <c r="K233" s="81"/>
      <c r="L233" s="74"/>
      <c r="M233" s="81"/>
      <c r="N233" s="74"/>
      <c r="O233" s="81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4.4" x14ac:dyDescent="0.3">
      <c r="A234" s="74"/>
      <c r="B234" s="74"/>
      <c r="C234" s="74"/>
      <c r="D234" s="74"/>
      <c r="E234" s="80"/>
      <c r="F234" s="74"/>
      <c r="G234" s="81"/>
      <c r="H234" s="74"/>
      <c r="I234" s="81"/>
      <c r="J234" s="74"/>
      <c r="K234" s="81"/>
      <c r="L234" s="74"/>
      <c r="M234" s="81"/>
      <c r="N234" s="74"/>
      <c r="O234" s="81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4.4" x14ac:dyDescent="0.3">
      <c r="A235" s="74"/>
      <c r="B235" s="74"/>
      <c r="C235" s="74"/>
      <c r="D235" s="74"/>
      <c r="E235" s="80"/>
      <c r="F235" s="74"/>
      <c r="G235" s="81"/>
      <c r="H235" s="74"/>
      <c r="I235" s="81"/>
      <c r="J235" s="74"/>
      <c r="K235" s="81"/>
      <c r="L235" s="74"/>
      <c r="M235" s="81"/>
      <c r="N235" s="74"/>
      <c r="O235" s="81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4.4" x14ac:dyDescent="0.3">
      <c r="A236" s="74"/>
      <c r="B236" s="74"/>
      <c r="C236" s="74"/>
      <c r="D236" s="74"/>
      <c r="E236" s="80"/>
      <c r="F236" s="74"/>
      <c r="G236" s="81"/>
      <c r="H236" s="74"/>
      <c r="I236" s="81"/>
      <c r="J236" s="74"/>
      <c r="K236" s="81"/>
      <c r="L236" s="74"/>
      <c r="M236" s="81"/>
      <c r="N236" s="74"/>
      <c r="O236" s="81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4.4" x14ac:dyDescent="0.3">
      <c r="A237" s="74"/>
      <c r="B237" s="74"/>
      <c r="C237" s="74"/>
      <c r="D237" s="74"/>
      <c r="E237" s="80"/>
      <c r="F237" s="74"/>
      <c r="G237" s="81"/>
      <c r="H237" s="74"/>
      <c r="I237" s="81"/>
      <c r="J237" s="74"/>
      <c r="K237" s="81"/>
      <c r="L237" s="74"/>
      <c r="M237" s="81"/>
      <c r="N237" s="74"/>
      <c r="O237" s="81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4.4" x14ac:dyDescent="0.3">
      <c r="A238" s="74"/>
      <c r="B238" s="74"/>
      <c r="C238" s="74"/>
      <c r="D238" s="74"/>
      <c r="E238" s="80"/>
      <c r="F238" s="74"/>
      <c r="G238" s="81"/>
      <c r="H238" s="74"/>
      <c r="I238" s="81"/>
      <c r="J238" s="74"/>
      <c r="K238" s="81"/>
      <c r="L238" s="74"/>
      <c r="M238" s="81"/>
      <c r="N238" s="74"/>
      <c r="O238" s="81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4.4" x14ac:dyDescent="0.3">
      <c r="A239" s="74"/>
      <c r="B239" s="74"/>
      <c r="C239" s="74"/>
      <c r="D239" s="74"/>
      <c r="E239" s="80"/>
      <c r="F239" s="74"/>
      <c r="G239" s="81"/>
      <c r="H239" s="74"/>
      <c r="I239" s="81"/>
      <c r="J239" s="74"/>
      <c r="K239" s="81"/>
      <c r="L239" s="74"/>
      <c r="M239" s="81"/>
      <c r="N239" s="74"/>
      <c r="O239" s="81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4.4" x14ac:dyDescent="0.3">
      <c r="A240" s="74"/>
      <c r="B240" s="74"/>
      <c r="C240" s="74"/>
      <c r="D240" s="74"/>
      <c r="E240" s="80"/>
      <c r="F240" s="74"/>
      <c r="G240" s="81"/>
      <c r="H240" s="74"/>
      <c r="I240" s="81"/>
      <c r="J240" s="74"/>
      <c r="K240" s="81"/>
      <c r="L240" s="74"/>
      <c r="M240" s="81"/>
      <c r="N240" s="74"/>
      <c r="O240" s="81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4.4" x14ac:dyDescent="0.3">
      <c r="A241" s="74"/>
      <c r="B241" s="74"/>
      <c r="C241" s="74"/>
      <c r="D241" s="74"/>
      <c r="E241" s="80"/>
      <c r="F241" s="74"/>
      <c r="G241" s="81"/>
      <c r="H241" s="74"/>
      <c r="I241" s="81"/>
      <c r="J241" s="74"/>
      <c r="K241" s="81"/>
      <c r="L241" s="74"/>
      <c r="M241" s="81"/>
      <c r="N241" s="74"/>
      <c r="O241" s="81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4.4" x14ac:dyDescent="0.3">
      <c r="A242" s="74"/>
      <c r="B242" s="74"/>
      <c r="C242" s="74"/>
      <c r="D242" s="74"/>
      <c r="E242" s="80"/>
      <c r="F242" s="74"/>
      <c r="G242" s="81"/>
      <c r="H242" s="74"/>
      <c r="I242" s="81"/>
      <c r="J242" s="74"/>
      <c r="K242" s="81"/>
      <c r="L242" s="74"/>
      <c r="M242" s="81"/>
      <c r="N242" s="74"/>
      <c r="O242" s="81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4.4" x14ac:dyDescent="0.3">
      <c r="A243" s="74"/>
      <c r="B243" s="74"/>
      <c r="C243" s="74"/>
      <c r="D243" s="74"/>
      <c r="E243" s="80"/>
      <c r="F243" s="74"/>
      <c r="G243" s="81"/>
      <c r="H243" s="74"/>
      <c r="I243" s="81"/>
      <c r="J243" s="74"/>
      <c r="K243" s="81"/>
      <c r="L243" s="74"/>
      <c r="M243" s="81"/>
      <c r="N243" s="74"/>
      <c r="O243" s="81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4.4" x14ac:dyDescent="0.3">
      <c r="A244" s="74"/>
      <c r="B244" s="74"/>
      <c r="C244" s="74"/>
      <c r="D244" s="74"/>
      <c r="E244" s="80"/>
      <c r="F244" s="74"/>
      <c r="G244" s="81"/>
      <c r="H244" s="74"/>
      <c r="I244" s="81"/>
      <c r="J244" s="74"/>
      <c r="K244" s="81"/>
      <c r="L244" s="74"/>
      <c r="M244" s="81"/>
      <c r="N244" s="74"/>
      <c r="O244" s="81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4.4" x14ac:dyDescent="0.3">
      <c r="A245" s="74"/>
      <c r="B245" s="74"/>
      <c r="C245" s="74"/>
      <c r="D245" s="74"/>
      <c r="E245" s="80"/>
      <c r="F245" s="74"/>
      <c r="G245" s="81"/>
      <c r="H245" s="74"/>
      <c r="I245" s="81"/>
      <c r="J245" s="74"/>
      <c r="K245" s="81"/>
      <c r="L245" s="74"/>
      <c r="M245" s="81"/>
      <c r="N245" s="74"/>
      <c r="O245" s="81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4.4" x14ac:dyDescent="0.3">
      <c r="A246" s="74"/>
      <c r="B246" s="74"/>
      <c r="C246" s="74"/>
      <c r="D246" s="74"/>
      <c r="E246" s="80"/>
      <c r="F246" s="74"/>
      <c r="G246" s="81"/>
      <c r="H246" s="74"/>
      <c r="I246" s="81"/>
      <c r="J246" s="74"/>
      <c r="K246" s="81"/>
      <c r="L246" s="74"/>
      <c r="M246" s="81"/>
      <c r="N246" s="74"/>
      <c r="O246" s="81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4.4" x14ac:dyDescent="0.3">
      <c r="A247" s="74"/>
      <c r="B247" s="74"/>
      <c r="C247" s="74"/>
      <c r="D247" s="74"/>
      <c r="E247" s="80"/>
      <c r="F247" s="74"/>
      <c r="G247" s="81"/>
      <c r="H247" s="74"/>
      <c r="I247" s="81"/>
      <c r="J247" s="74"/>
      <c r="K247" s="81"/>
      <c r="L247" s="74"/>
      <c r="M247" s="81"/>
      <c r="N247" s="74"/>
      <c r="O247" s="81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4.4" x14ac:dyDescent="0.3">
      <c r="A248" s="74"/>
      <c r="B248" s="74"/>
      <c r="C248" s="74"/>
      <c r="D248" s="74"/>
      <c r="E248" s="80"/>
      <c r="F248" s="74"/>
      <c r="G248" s="81"/>
      <c r="H248" s="74"/>
      <c r="I248" s="81"/>
      <c r="J248" s="74"/>
      <c r="K248" s="81"/>
      <c r="L248" s="74"/>
      <c r="M248" s="81"/>
      <c r="N248" s="74"/>
      <c r="O248" s="81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4.4" x14ac:dyDescent="0.3">
      <c r="A249" s="74"/>
      <c r="B249" s="74"/>
      <c r="C249" s="74"/>
      <c r="D249" s="74"/>
      <c r="E249" s="80"/>
      <c r="F249" s="74"/>
      <c r="G249" s="81"/>
      <c r="H249" s="74"/>
      <c r="I249" s="81"/>
      <c r="J249" s="74"/>
      <c r="K249" s="81"/>
      <c r="L249" s="74"/>
      <c r="M249" s="81"/>
      <c r="N249" s="74"/>
      <c r="O249" s="81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4.4" x14ac:dyDescent="0.3">
      <c r="A250" s="74"/>
      <c r="B250" s="74"/>
      <c r="C250" s="74"/>
      <c r="D250" s="74"/>
      <c r="E250" s="80"/>
      <c r="F250" s="74"/>
      <c r="G250" s="81"/>
      <c r="H250" s="74"/>
      <c r="I250" s="81"/>
      <c r="J250" s="74"/>
      <c r="K250" s="81"/>
      <c r="L250" s="74"/>
      <c r="M250" s="81"/>
      <c r="N250" s="74"/>
      <c r="O250" s="81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4.4" x14ac:dyDescent="0.3">
      <c r="A251" s="74"/>
      <c r="B251" s="74"/>
      <c r="C251" s="74"/>
      <c r="D251" s="74"/>
      <c r="E251" s="80"/>
      <c r="F251" s="74"/>
      <c r="G251" s="81"/>
      <c r="H251" s="74"/>
      <c r="I251" s="81"/>
      <c r="J251" s="74"/>
      <c r="K251" s="81"/>
      <c r="L251" s="74"/>
      <c r="M251" s="81"/>
      <c r="N251" s="74"/>
      <c r="O251" s="81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4.4" x14ac:dyDescent="0.3">
      <c r="A252" s="74"/>
      <c r="B252" s="74"/>
      <c r="C252" s="74"/>
      <c r="D252" s="74"/>
      <c r="E252" s="80"/>
      <c r="F252" s="74"/>
      <c r="G252" s="81"/>
      <c r="H252" s="74"/>
      <c r="I252" s="81"/>
      <c r="J252" s="74"/>
      <c r="K252" s="81"/>
      <c r="L252" s="74"/>
      <c r="M252" s="81"/>
      <c r="N252" s="74"/>
      <c r="O252" s="81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4.4" x14ac:dyDescent="0.3">
      <c r="A253" s="74"/>
      <c r="B253" s="74"/>
      <c r="C253" s="74"/>
      <c r="D253" s="74"/>
      <c r="E253" s="80"/>
      <c r="F253" s="74"/>
      <c r="G253" s="81"/>
      <c r="H253" s="74"/>
      <c r="I253" s="81"/>
      <c r="J253" s="74"/>
      <c r="K253" s="81"/>
      <c r="L253" s="74"/>
      <c r="M253" s="81"/>
      <c r="N253" s="74"/>
      <c r="O253" s="81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4.4" x14ac:dyDescent="0.3">
      <c r="A254" s="74"/>
      <c r="B254" s="74"/>
      <c r="C254" s="74"/>
      <c r="D254" s="74"/>
      <c r="E254" s="80"/>
      <c r="F254" s="74"/>
      <c r="G254" s="81"/>
      <c r="H254" s="74"/>
      <c r="I254" s="81"/>
      <c r="J254" s="74"/>
      <c r="K254" s="81"/>
      <c r="L254" s="74"/>
      <c r="M254" s="81"/>
      <c r="N254" s="74"/>
      <c r="O254" s="81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4.4" x14ac:dyDescent="0.3">
      <c r="A255" s="74"/>
      <c r="B255" s="74"/>
      <c r="C255" s="74"/>
      <c r="D255" s="74"/>
      <c r="E255" s="80"/>
      <c r="F255" s="74"/>
      <c r="G255" s="81"/>
      <c r="H255" s="74"/>
      <c r="I255" s="81"/>
      <c r="J255" s="74"/>
      <c r="K255" s="81"/>
      <c r="L255" s="74"/>
      <c r="M255" s="81"/>
      <c r="N255" s="74"/>
      <c r="O255" s="81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4.4" x14ac:dyDescent="0.3">
      <c r="A256" s="74"/>
      <c r="B256" s="74"/>
      <c r="C256" s="74"/>
      <c r="D256" s="74"/>
      <c r="E256" s="80"/>
      <c r="F256" s="74"/>
      <c r="G256" s="81"/>
      <c r="H256" s="74"/>
      <c r="I256" s="81"/>
      <c r="J256" s="74"/>
      <c r="K256" s="81"/>
      <c r="L256" s="74"/>
      <c r="M256" s="81"/>
      <c r="N256" s="74"/>
      <c r="O256" s="81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4.4" x14ac:dyDescent="0.3">
      <c r="A257" s="74"/>
      <c r="B257" s="74"/>
      <c r="C257" s="74"/>
      <c r="D257" s="74"/>
      <c r="E257" s="80"/>
      <c r="F257" s="74"/>
      <c r="G257" s="81"/>
      <c r="H257" s="74"/>
      <c r="I257" s="81"/>
      <c r="J257" s="74"/>
      <c r="K257" s="81"/>
      <c r="L257" s="74"/>
      <c r="M257" s="81"/>
      <c r="N257" s="74"/>
      <c r="O257" s="81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4.4" x14ac:dyDescent="0.3">
      <c r="A258" s="74"/>
      <c r="B258" s="74"/>
      <c r="C258" s="74"/>
      <c r="D258" s="74"/>
      <c r="E258" s="80"/>
      <c r="F258" s="74"/>
      <c r="G258" s="81"/>
      <c r="H258" s="74"/>
      <c r="I258" s="81"/>
      <c r="J258" s="74"/>
      <c r="K258" s="81"/>
      <c r="L258" s="74"/>
      <c r="M258" s="81"/>
      <c r="N258" s="74"/>
      <c r="O258" s="81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4.4" x14ac:dyDescent="0.3">
      <c r="A259" s="74"/>
      <c r="B259" s="74"/>
      <c r="C259" s="74"/>
      <c r="D259" s="74"/>
      <c r="E259" s="80"/>
      <c r="F259" s="74"/>
      <c r="G259" s="81"/>
      <c r="H259" s="74"/>
      <c r="I259" s="81"/>
      <c r="J259" s="74"/>
      <c r="K259" s="81"/>
      <c r="L259" s="74"/>
      <c r="M259" s="81"/>
      <c r="N259" s="74"/>
      <c r="O259" s="81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4.4" x14ac:dyDescent="0.3">
      <c r="A260" s="74"/>
      <c r="B260" s="74"/>
      <c r="C260" s="74"/>
      <c r="D260" s="74"/>
      <c r="E260" s="80"/>
      <c r="F260" s="74"/>
      <c r="G260" s="81"/>
      <c r="H260" s="74"/>
      <c r="I260" s="81"/>
      <c r="J260" s="74"/>
      <c r="K260" s="81"/>
      <c r="L260" s="74"/>
      <c r="M260" s="81"/>
      <c r="N260" s="74"/>
      <c r="O260" s="81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4.4" x14ac:dyDescent="0.3">
      <c r="A261" s="74"/>
      <c r="B261" s="74"/>
      <c r="C261" s="74"/>
      <c r="D261" s="74"/>
      <c r="E261" s="80"/>
      <c r="F261" s="74"/>
      <c r="G261" s="81"/>
      <c r="H261" s="74"/>
      <c r="I261" s="81"/>
      <c r="J261" s="74"/>
      <c r="K261" s="81"/>
      <c r="L261" s="74"/>
      <c r="M261" s="81"/>
      <c r="N261" s="74"/>
      <c r="O261" s="81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4.4" x14ac:dyDescent="0.3">
      <c r="A262" s="74"/>
      <c r="B262" s="74"/>
      <c r="C262" s="74"/>
      <c r="D262" s="74"/>
      <c r="E262" s="80"/>
      <c r="F262" s="74"/>
      <c r="G262" s="81"/>
      <c r="H262" s="74"/>
      <c r="I262" s="81"/>
      <c r="J262" s="74"/>
      <c r="K262" s="81"/>
      <c r="L262" s="74"/>
      <c r="M262" s="81"/>
      <c r="N262" s="74"/>
      <c r="O262" s="81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4.4" x14ac:dyDescent="0.3">
      <c r="A263" s="74"/>
      <c r="B263" s="74"/>
      <c r="C263" s="74"/>
      <c r="D263" s="74"/>
      <c r="E263" s="80"/>
      <c r="F263" s="74"/>
      <c r="G263" s="81"/>
      <c r="H263" s="74"/>
      <c r="I263" s="81"/>
      <c r="J263" s="74"/>
      <c r="K263" s="81"/>
      <c r="L263" s="74"/>
      <c r="M263" s="81"/>
      <c r="N263" s="74"/>
      <c r="O263" s="81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4.4" x14ac:dyDescent="0.3">
      <c r="A264" s="74"/>
      <c r="B264" s="74"/>
      <c r="C264" s="74"/>
      <c r="D264" s="74"/>
      <c r="E264" s="80"/>
      <c r="F264" s="74"/>
      <c r="G264" s="81"/>
      <c r="H264" s="74"/>
      <c r="I264" s="81"/>
      <c r="J264" s="74"/>
      <c r="K264" s="81"/>
      <c r="L264" s="74"/>
      <c r="M264" s="81"/>
      <c r="N264" s="74"/>
      <c r="O264" s="81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4.4" x14ac:dyDescent="0.3">
      <c r="A265" s="74"/>
      <c r="B265" s="74"/>
      <c r="C265" s="74"/>
      <c r="D265" s="74"/>
      <c r="E265" s="80"/>
      <c r="F265" s="74"/>
      <c r="G265" s="81"/>
      <c r="H265" s="74"/>
      <c r="I265" s="81"/>
      <c r="J265" s="74"/>
      <c r="K265" s="81"/>
      <c r="L265" s="74"/>
      <c r="M265" s="81"/>
      <c r="N265" s="74"/>
      <c r="O265" s="81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4.4" x14ac:dyDescent="0.3">
      <c r="A266" s="74"/>
      <c r="B266" s="74"/>
      <c r="C266" s="74"/>
      <c r="D266" s="74"/>
      <c r="E266" s="80"/>
      <c r="F266" s="74"/>
      <c r="G266" s="81"/>
      <c r="H266" s="74"/>
      <c r="I266" s="81"/>
      <c r="J266" s="74"/>
      <c r="K266" s="81"/>
      <c r="L266" s="74"/>
      <c r="M266" s="81"/>
      <c r="N266" s="74"/>
      <c r="O266" s="81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4.4" x14ac:dyDescent="0.3">
      <c r="A267" s="74"/>
      <c r="B267" s="74"/>
      <c r="C267" s="74"/>
      <c r="D267" s="74"/>
      <c r="E267" s="80"/>
      <c r="F267" s="74"/>
      <c r="G267" s="81"/>
      <c r="H267" s="74"/>
      <c r="I267" s="81"/>
      <c r="J267" s="74"/>
      <c r="K267" s="81"/>
      <c r="L267" s="74"/>
      <c r="M267" s="81"/>
      <c r="N267" s="74"/>
      <c r="O267" s="81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4.4" x14ac:dyDescent="0.3">
      <c r="A268" s="74"/>
      <c r="B268" s="74"/>
      <c r="C268" s="74"/>
      <c r="D268" s="74"/>
      <c r="E268" s="80"/>
      <c r="F268" s="74"/>
      <c r="G268" s="81"/>
      <c r="H268" s="74"/>
      <c r="I268" s="81"/>
      <c r="J268" s="74"/>
      <c r="K268" s="81"/>
      <c r="L268" s="74"/>
      <c r="M268" s="81"/>
      <c r="N268" s="74"/>
      <c r="O268" s="81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4.4" x14ac:dyDescent="0.3">
      <c r="A269" s="74"/>
      <c r="B269" s="74"/>
      <c r="C269" s="74"/>
      <c r="D269" s="74"/>
      <c r="E269" s="80"/>
      <c r="F269" s="74"/>
      <c r="G269" s="81"/>
      <c r="H269" s="74"/>
      <c r="I269" s="81"/>
      <c r="J269" s="74"/>
      <c r="K269" s="81"/>
      <c r="L269" s="74"/>
      <c r="M269" s="81"/>
      <c r="N269" s="74"/>
      <c r="O269" s="81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4.4" x14ac:dyDescent="0.3">
      <c r="A270" s="74"/>
      <c r="B270" s="74"/>
      <c r="C270" s="74"/>
      <c r="D270" s="74"/>
      <c r="E270" s="80"/>
      <c r="F270" s="74"/>
      <c r="G270" s="81"/>
      <c r="H270" s="74"/>
      <c r="I270" s="81"/>
      <c r="J270" s="74"/>
      <c r="K270" s="81"/>
      <c r="L270" s="74"/>
      <c r="M270" s="81"/>
      <c r="N270" s="74"/>
      <c r="O270" s="81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4.4" x14ac:dyDescent="0.3">
      <c r="A271" s="74"/>
      <c r="B271" s="74"/>
      <c r="C271" s="74"/>
      <c r="D271" s="74"/>
      <c r="E271" s="80"/>
      <c r="F271" s="74"/>
      <c r="G271" s="81"/>
      <c r="H271" s="74"/>
      <c r="I271" s="81"/>
      <c r="J271" s="74"/>
      <c r="K271" s="81"/>
      <c r="L271" s="74"/>
      <c r="M271" s="81"/>
      <c r="N271" s="74"/>
      <c r="O271" s="81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4.4" x14ac:dyDescent="0.3">
      <c r="A272" s="74"/>
      <c r="B272" s="74"/>
      <c r="C272" s="74"/>
      <c r="D272" s="74"/>
      <c r="E272" s="80"/>
      <c r="F272" s="74"/>
      <c r="G272" s="81"/>
      <c r="H272" s="74"/>
      <c r="I272" s="81"/>
      <c r="J272" s="74"/>
      <c r="K272" s="81"/>
      <c r="L272" s="74"/>
      <c r="M272" s="81"/>
      <c r="N272" s="74"/>
      <c r="O272" s="81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4.4" x14ac:dyDescent="0.3">
      <c r="A273" s="74"/>
      <c r="B273" s="74"/>
      <c r="C273" s="74"/>
      <c r="D273" s="74"/>
      <c r="E273" s="80"/>
      <c r="F273" s="74"/>
      <c r="G273" s="81"/>
      <c r="H273" s="74"/>
      <c r="I273" s="81"/>
      <c r="J273" s="74"/>
      <c r="K273" s="81"/>
      <c r="L273" s="74"/>
      <c r="M273" s="81"/>
      <c r="N273" s="74"/>
      <c r="O273" s="81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4.4" x14ac:dyDescent="0.3">
      <c r="A274" s="74"/>
      <c r="B274" s="74"/>
      <c r="C274" s="74"/>
      <c r="D274" s="74"/>
      <c r="E274" s="80"/>
      <c r="F274" s="74"/>
      <c r="G274" s="81"/>
      <c r="H274" s="74"/>
      <c r="I274" s="81"/>
      <c r="J274" s="74"/>
      <c r="K274" s="81"/>
      <c r="L274" s="74"/>
      <c r="M274" s="81"/>
      <c r="N274" s="74"/>
      <c r="O274" s="81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4.4" x14ac:dyDescent="0.3">
      <c r="A275" s="74"/>
      <c r="B275" s="74"/>
      <c r="C275" s="74"/>
      <c r="D275" s="74"/>
      <c r="E275" s="80"/>
      <c r="F275" s="74"/>
      <c r="G275" s="81"/>
      <c r="H275" s="74"/>
      <c r="I275" s="81"/>
      <c r="J275" s="74"/>
      <c r="K275" s="81"/>
      <c r="L275" s="74"/>
      <c r="M275" s="81"/>
      <c r="N275" s="74"/>
      <c r="O275" s="81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4.4" x14ac:dyDescent="0.3">
      <c r="A276" s="74"/>
      <c r="B276" s="74"/>
      <c r="C276" s="74"/>
      <c r="D276" s="74"/>
      <c r="E276" s="80"/>
      <c r="F276" s="74"/>
      <c r="G276" s="81"/>
      <c r="H276" s="74"/>
      <c r="I276" s="81"/>
      <c r="J276" s="74"/>
      <c r="K276" s="81"/>
      <c r="L276" s="74"/>
      <c r="M276" s="81"/>
      <c r="N276" s="74"/>
      <c r="O276" s="81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4.4" x14ac:dyDescent="0.3">
      <c r="A277" s="74"/>
      <c r="B277" s="74"/>
      <c r="C277" s="74"/>
      <c r="D277" s="74"/>
      <c r="E277" s="80"/>
      <c r="F277" s="74"/>
      <c r="G277" s="81"/>
      <c r="H277" s="74"/>
      <c r="I277" s="81"/>
      <c r="J277" s="74"/>
      <c r="K277" s="81"/>
      <c r="L277" s="74"/>
      <c r="M277" s="81"/>
      <c r="N277" s="74"/>
      <c r="O277" s="81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4.4" x14ac:dyDescent="0.3">
      <c r="A278" s="74"/>
      <c r="B278" s="74"/>
      <c r="C278" s="74"/>
      <c r="D278" s="74"/>
      <c r="E278" s="80"/>
      <c r="F278" s="74"/>
      <c r="G278" s="81"/>
      <c r="H278" s="74"/>
      <c r="I278" s="81"/>
      <c r="J278" s="74"/>
      <c r="K278" s="81"/>
      <c r="L278" s="74"/>
      <c r="M278" s="81"/>
      <c r="N278" s="74"/>
      <c r="O278" s="81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4.4" x14ac:dyDescent="0.3">
      <c r="A279" s="74"/>
      <c r="B279" s="74"/>
      <c r="C279" s="74"/>
      <c r="D279" s="74"/>
      <c r="E279" s="80"/>
      <c r="F279" s="74"/>
      <c r="G279" s="81"/>
      <c r="H279" s="74"/>
      <c r="I279" s="81"/>
      <c r="J279" s="74"/>
      <c r="K279" s="81"/>
      <c r="L279" s="74"/>
      <c r="M279" s="81"/>
      <c r="N279" s="74"/>
      <c r="O279" s="81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4.4" x14ac:dyDescent="0.3">
      <c r="A280" s="74"/>
      <c r="B280" s="74"/>
      <c r="C280" s="74"/>
      <c r="D280" s="74"/>
      <c r="E280" s="80"/>
      <c r="F280" s="74"/>
      <c r="G280" s="81"/>
      <c r="H280" s="74"/>
      <c r="I280" s="81"/>
      <c r="J280" s="74"/>
      <c r="K280" s="81"/>
      <c r="L280" s="74"/>
      <c r="M280" s="81"/>
      <c r="N280" s="74"/>
      <c r="O280" s="81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4.4" x14ac:dyDescent="0.3">
      <c r="A281" s="74"/>
      <c r="B281" s="74"/>
      <c r="C281" s="74"/>
      <c r="D281" s="74"/>
      <c r="E281" s="80"/>
      <c r="F281" s="74"/>
      <c r="G281" s="81"/>
      <c r="H281" s="74"/>
      <c r="I281" s="81"/>
      <c r="J281" s="74"/>
      <c r="K281" s="81"/>
      <c r="L281" s="74"/>
      <c r="M281" s="81"/>
      <c r="N281" s="74"/>
      <c r="O281" s="81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4.4" x14ac:dyDescent="0.3">
      <c r="A282" s="74"/>
      <c r="B282" s="74"/>
      <c r="C282" s="74"/>
      <c r="D282" s="74"/>
      <c r="E282" s="80"/>
      <c r="F282" s="74"/>
      <c r="G282" s="81"/>
      <c r="H282" s="74"/>
      <c r="I282" s="81"/>
      <c r="J282" s="74"/>
      <c r="K282" s="81"/>
      <c r="L282" s="74"/>
      <c r="M282" s="81"/>
      <c r="N282" s="74"/>
      <c r="O282" s="81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4.4" x14ac:dyDescent="0.3">
      <c r="A283" s="74"/>
      <c r="B283" s="74"/>
      <c r="C283" s="74"/>
      <c r="D283" s="74"/>
      <c r="E283" s="80"/>
      <c r="F283" s="74"/>
      <c r="G283" s="81"/>
      <c r="H283" s="74"/>
      <c r="I283" s="81"/>
      <c r="J283" s="74"/>
      <c r="K283" s="81"/>
      <c r="L283" s="74"/>
      <c r="M283" s="81"/>
      <c r="N283" s="74"/>
      <c r="O283" s="81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4.4" x14ac:dyDescent="0.3">
      <c r="A284" s="74"/>
      <c r="B284" s="74"/>
      <c r="C284" s="74"/>
      <c r="D284" s="74"/>
      <c r="E284" s="80"/>
      <c r="F284" s="74"/>
      <c r="G284" s="81"/>
      <c r="H284" s="74"/>
      <c r="I284" s="81"/>
      <c r="J284" s="74"/>
      <c r="K284" s="81"/>
      <c r="L284" s="74"/>
      <c r="M284" s="81"/>
      <c r="N284" s="74"/>
      <c r="O284" s="81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4.4" x14ac:dyDescent="0.3">
      <c r="A285" s="74"/>
      <c r="B285" s="74"/>
      <c r="C285" s="74"/>
      <c r="D285" s="74"/>
      <c r="E285" s="80"/>
      <c r="F285" s="74"/>
      <c r="G285" s="81"/>
      <c r="H285" s="74"/>
      <c r="I285" s="81"/>
      <c r="J285" s="74"/>
      <c r="K285" s="81"/>
      <c r="L285" s="74"/>
      <c r="M285" s="81"/>
      <c r="N285" s="74"/>
      <c r="O285" s="81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4.4" x14ac:dyDescent="0.3">
      <c r="A286" s="74"/>
      <c r="B286" s="74"/>
      <c r="C286" s="74"/>
      <c r="D286" s="74"/>
      <c r="E286" s="80"/>
      <c r="F286" s="74"/>
      <c r="G286" s="81"/>
      <c r="H286" s="74"/>
      <c r="I286" s="81"/>
      <c r="J286" s="74"/>
      <c r="K286" s="81"/>
      <c r="L286" s="74"/>
      <c r="M286" s="81"/>
      <c r="N286" s="74"/>
      <c r="O286" s="81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4.4" x14ac:dyDescent="0.3">
      <c r="A287" s="74"/>
      <c r="B287" s="74"/>
      <c r="C287" s="74"/>
      <c r="D287" s="74"/>
      <c r="E287" s="80"/>
      <c r="F287" s="74"/>
      <c r="G287" s="81"/>
      <c r="H287" s="74"/>
      <c r="I287" s="81"/>
      <c r="J287" s="74"/>
      <c r="K287" s="81"/>
      <c r="L287" s="74"/>
      <c r="M287" s="81"/>
      <c r="N287" s="74"/>
      <c r="O287" s="81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4.4" x14ac:dyDescent="0.3">
      <c r="A288" s="74"/>
      <c r="B288" s="74"/>
      <c r="C288" s="74"/>
      <c r="D288" s="74"/>
      <c r="E288" s="80"/>
      <c r="F288" s="74"/>
      <c r="G288" s="81"/>
      <c r="H288" s="74"/>
      <c r="I288" s="81"/>
      <c r="J288" s="74"/>
      <c r="K288" s="81"/>
      <c r="L288" s="74"/>
      <c r="M288" s="81"/>
      <c r="N288" s="74"/>
      <c r="O288" s="81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4.4" x14ac:dyDescent="0.3">
      <c r="A289" s="74"/>
      <c r="B289" s="74"/>
      <c r="C289" s="74"/>
      <c r="D289" s="74"/>
      <c r="E289" s="80"/>
      <c r="F289" s="74"/>
      <c r="G289" s="81"/>
      <c r="H289" s="74"/>
      <c r="I289" s="81"/>
      <c r="J289" s="74"/>
      <c r="K289" s="81"/>
      <c r="L289" s="74"/>
      <c r="M289" s="81"/>
      <c r="N289" s="74"/>
      <c r="O289" s="81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4.4" x14ac:dyDescent="0.3">
      <c r="A290" s="74"/>
      <c r="B290" s="74"/>
      <c r="C290" s="74"/>
      <c r="D290" s="74"/>
      <c r="E290" s="80"/>
      <c r="F290" s="74"/>
      <c r="G290" s="81"/>
      <c r="H290" s="74"/>
      <c r="I290" s="81"/>
      <c r="J290" s="74"/>
      <c r="K290" s="81"/>
      <c r="L290" s="74"/>
      <c r="M290" s="81"/>
      <c r="N290" s="74"/>
      <c r="O290" s="81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4.4" x14ac:dyDescent="0.3">
      <c r="A291" s="74"/>
      <c r="B291" s="74"/>
      <c r="C291" s="74"/>
      <c r="D291" s="74"/>
      <c r="E291" s="80"/>
      <c r="F291" s="74"/>
      <c r="G291" s="81"/>
      <c r="H291" s="74"/>
      <c r="I291" s="81"/>
      <c r="J291" s="74"/>
      <c r="K291" s="81"/>
      <c r="L291" s="74"/>
      <c r="M291" s="81"/>
      <c r="N291" s="74"/>
      <c r="O291" s="81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4.4" x14ac:dyDescent="0.3">
      <c r="A292" s="74"/>
      <c r="B292" s="74"/>
      <c r="C292" s="74"/>
      <c r="D292" s="74"/>
      <c r="E292" s="80"/>
      <c r="F292" s="74"/>
      <c r="G292" s="81"/>
      <c r="H292" s="74"/>
      <c r="I292" s="81"/>
      <c r="J292" s="74"/>
      <c r="K292" s="81"/>
      <c r="L292" s="74"/>
      <c r="M292" s="81"/>
      <c r="N292" s="74"/>
      <c r="O292" s="81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4.4" x14ac:dyDescent="0.3">
      <c r="A293" s="74"/>
      <c r="B293" s="74"/>
      <c r="C293" s="74"/>
      <c r="D293" s="74"/>
      <c r="E293" s="80"/>
      <c r="F293" s="74"/>
      <c r="G293" s="81"/>
      <c r="H293" s="74"/>
      <c r="I293" s="81"/>
      <c r="J293" s="74"/>
      <c r="K293" s="81"/>
      <c r="L293" s="74"/>
      <c r="M293" s="81"/>
      <c r="N293" s="74"/>
      <c r="O293" s="81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4.4" x14ac:dyDescent="0.3">
      <c r="A294" s="74"/>
      <c r="B294" s="74"/>
      <c r="C294" s="74"/>
      <c r="D294" s="74"/>
      <c r="E294" s="80"/>
      <c r="F294" s="74"/>
      <c r="G294" s="81"/>
      <c r="H294" s="74"/>
      <c r="I294" s="81"/>
      <c r="J294" s="74"/>
      <c r="K294" s="81"/>
      <c r="L294" s="74"/>
      <c r="M294" s="81"/>
      <c r="N294" s="74"/>
      <c r="O294" s="81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4.4" x14ac:dyDescent="0.3">
      <c r="A295" s="74"/>
      <c r="B295" s="74"/>
      <c r="C295" s="74"/>
      <c r="D295" s="74"/>
      <c r="E295" s="80"/>
      <c r="F295" s="74"/>
      <c r="G295" s="81"/>
      <c r="H295" s="74"/>
      <c r="I295" s="81"/>
      <c r="J295" s="74"/>
      <c r="K295" s="81"/>
      <c r="L295" s="74"/>
      <c r="M295" s="81"/>
      <c r="N295" s="74"/>
      <c r="O295" s="81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4.4" x14ac:dyDescent="0.3">
      <c r="A296" s="74"/>
      <c r="B296" s="74"/>
      <c r="C296" s="74"/>
      <c r="D296" s="74"/>
      <c r="E296" s="80"/>
      <c r="F296" s="74"/>
      <c r="G296" s="81"/>
      <c r="H296" s="74"/>
      <c r="I296" s="81"/>
      <c r="J296" s="74"/>
      <c r="K296" s="81"/>
      <c r="L296" s="74"/>
      <c r="M296" s="81"/>
      <c r="N296" s="74"/>
      <c r="O296" s="81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4.4" x14ac:dyDescent="0.3">
      <c r="A297" s="74"/>
      <c r="B297" s="74"/>
      <c r="C297" s="74"/>
      <c r="D297" s="74"/>
      <c r="E297" s="80"/>
      <c r="F297" s="74"/>
      <c r="G297" s="81"/>
      <c r="H297" s="74"/>
      <c r="I297" s="81"/>
      <c r="J297" s="74"/>
      <c r="K297" s="81"/>
      <c r="L297" s="74"/>
      <c r="M297" s="81"/>
      <c r="N297" s="74"/>
      <c r="O297" s="81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4.4" x14ac:dyDescent="0.3">
      <c r="A298" s="74"/>
      <c r="B298" s="74"/>
      <c r="C298" s="74"/>
      <c r="D298" s="74"/>
      <c r="E298" s="80"/>
      <c r="F298" s="74"/>
      <c r="G298" s="81"/>
      <c r="H298" s="74"/>
      <c r="I298" s="81"/>
      <c r="J298" s="74"/>
      <c r="K298" s="81"/>
      <c r="L298" s="74"/>
      <c r="M298" s="81"/>
      <c r="N298" s="74"/>
      <c r="O298" s="81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4.4" x14ac:dyDescent="0.3">
      <c r="A299" s="74"/>
      <c r="B299" s="74"/>
      <c r="C299" s="74"/>
      <c r="D299" s="74"/>
      <c r="E299" s="80"/>
      <c r="F299" s="74"/>
      <c r="G299" s="81"/>
      <c r="H299" s="74"/>
      <c r="I299" s="81"/>
      <c r="J299" s="74"/>
      <c r="K299" s="81"/>
      <c r="L299" s="74"/>
      <c r="M299" s="81"/>
      <c r="N299" s="74"/>
      <c r="O299" s="81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4.4" x14ac:dyDescent="0.3">
      <c r="A300" s="74"/>
      <c r="B300" s="74"/>
      <c r="C300" s="74"/>
      <c r="D300" s="74"/>
      <c r="E300" s="80"/>
      <c r="F300" s="74"/>
      <c r="G300" s="81"/>
      <c r="H300" s="74"/>
      <c r="I300" s="81"/>
      <c r="J300" s="74"/>
      <c r="K300" s="81"/>
      <c r="L300" s="74"/>
      <c r="M300" s="81"/>
      <c r="N300" s="74"/>
      <c r="O300" s="81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4.4" x14ac:dyDescent="0.3">
      <c r="A301" s="74"/>
      <c r="B301" s="74"/>
      <c r="C301" s="74"/>
      <c r="D301" s="74"/>
      <c r="E301" s="80"/>
      <c r="F301" s="74"/>
      <c r="G301" s="81"/>
      <c r="H301" s="74"/>
      <c r="I301" s="81"/>
      <c r="J301" s="74"/>
      <c r="K301" s="81"/>
      <c r="L301" s="74"/>
      <c r="M301" s="81"/>
      <c r="N301" s="74"/>
      <c r="O301" s="81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4.4" x14ac:dyDescent="0.3">
      <c r="A302" s="74"/>
      <c r="B302" s="74"/>
      <c r="C302" s="74"/>
      <c r="D302" s="74"/>
      <c r="E302" s="80"/>
      <c r="F302" s="74"/>
      <c r="G302" s="81"/>
      <c r="H302" s="74"/>
      <c r="I302" s="81"/>
      <c r="J302" s="74"/>
      <c r="K302" s="81"/>
      <c r="L302" s="74"/>
      <c r="M302" s="81"/>
      <c r="N302" s="74"/>
      <c r="O302" s="81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4.4" x14ac:dyDescent="0.3">
      <c r="A303" s="74"/>
      <c r="B303" s="74"/>
      <c r="C303" s="74"/>
      <c r="D303" s="74"/>
      <c r="E303" s="80"/>
      <c r="F303" s="74"/>
      <c r="G303" s="81"/>
      <c r="H303" s="74"/>
      <c r="I303" s="81"/>
      <c r="J303" s="74"/>
      <c r="K303" s="81"/>
      <c r="L303" s="74"/>
      <c r="M303" s="81"/>
      <c r="N303" s="74"/>
      <c r="O303" s="81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4.4" x14ac:dyDescent="0.3">
      <c r="A304" s="74"/>
      <c r="B304" s="74"/>
      <c r="C304" s="74"/>
      <c r="D304" s="74"/>
      <c r="E304" s="80"/>
      <c r="F304" s="74"/>
      <c r="G304" s="81"/>
      <c r="H304" s="74"/>
      <c r="I304" s="81"/>
      <c r="J304" s="74"/>
      <c r="K304" s="81"/>
      <c r="L304" s="74"/>
      <c r="M304" s="81"/>
      <c r="N304" s="74"/>
      <c r="O304" s="81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4.4" x14ac:dyDescent="0.3">
      <c r="A305" s="74"/>
      <c r="B305" s="74"/>
      <c r="C305" s="74"/>
      <c r="D305" s="74"/>
      <c r="E305" s="80"/>
      <c r="F305" s="74"/>
      <c r="G305" s="81"/>
      <c r="H305" s="74"/>
      <c r="I305" s="81"/>
      <c r="J305" s="74"/>
      <c r="K305" s="81"/>
      <c r="L305" s="74"/>
      <c r="M305" s="81"/>
      <c r="N305" s="74"/>
      <c r="O305" s="81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4.4" x14ac:dyDescent="0.3">
      <c r="A306" s="74"/>
      <c r="B306" s="74"/>
      <c r="C306" s="74"/>
      <c r="D306" s="74"/>
      <c r="E306" s="80"/>
      <c r="F306" s="74"/>
      <c r="G306" s="81"/>
      <c r="H306" s="74"/>
      <c r="I306" s="81"/>
      <c r="J306" s="74"/>
      <c r="K306" s="81"/>
      <c r="L306" s="74"/>
      <c r="M306" s="81"/>
      <c r="N306" s="74"/>
      <c r="O306" s="81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4.4" x14ac:dyDescent="0.3">
      <c r="A307" s="74"/>
      <c r="B307" s="74"/>
      <c r="C307" s="74"/>
      <c r="D307" s="74"/>
      <c r="E307" s="80"/>
      <c r="F307" s="74"/>
      <c r="G307" s="81"/>
      <c r="H307" s="74"/>
      <c r="I307" s="81"/>
      <c r="J307" s="74"/>
      <c r="K307" s="81"/>
      <c r="L307" s="74"/>
      <c r="M307" s="81"/>
      <c r="N307" s="74"/>
      <c r="O307" s="81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4.4" x14ac:dyDescent="0.3">
      <c r="A308" s="74"/>
      <c r="B308" s="74"/>
      <c r="C308" s="74"/>
      <c r="D308" s="74"/>
      <c r="E308" s="80"/>
      <c r="F308" s="74"/>
      <c r="G308" s="81"/>
      <c r="H308" s="74"/>
      <c r="I308" s="81"/>
      <c r="J308" s="74"/>
      <c r="K308" s="81"/>
      <c r="L308" s="74"/>
      <c r="M308" s="81"/>
      <c r="N308" s="74"/>
      <c r="O308" s="81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4.4" x14ac:dyDescent="0.3">
      <c r="A309" s="74"/>
      <c r="B309" s="74"/>
      <c r="C309" s="74"/>
      <c r="D309" s="74"/>
      <c r="E309" s="80"/>
      <c r="F309" s="74"/>
      <c r="G309" s="81"/>
      <c r="H309" s="74"/>
      <c r="I309" s="81"/>
      <c r="J309" s="74"/>
      <c r="K309" s="81"/>
      <c r="L309" s="74"/>
      <c r="M309" s="81"/>
      <c r="N309" s="74"/>
      <c r="O309" s="81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4.4" x14ac:dyDescent="0.3">
      <c r="A310" s="74"/>
      <c r="B310" s="74"/>
      <c r="C310" s="74"/>
      <c r="D310" s="74"/>
      <c r="E310" s="80"/>
      <c r="F310" s="74"/>
      <c r="G310" s="81"/>
      <c r="H310" s="74"/>
      <c r="I310" s="81"/>
      <c r="J310" s="74"/>
      <c r="K310" s="81"/>
      <c r="L310" s="74"/>
      <c r="M310" s="81"/>
      <c r="N310" s="74"/>
      <c r="O310" s="81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4.4" x14ac:dyDescent="0.3">
      <c r="A311" s="74"/>
      <c r="B311" s="74"/>
      <c r="C311" s="74"/>
      <c r="D311" s="74"/>
      <c r="E311" s="80"/>
      <c r="F311" s="74"/>
      <c r="G311" s="81"/>
      <c r="H311" s="74"/>
      <c r="I311" s="81"/>
      <c r="J311" s="74"/>
      <c r="K311" s="81"/>
      <c r="L311" s="74"/>
      <c r="M311" s="81"/>
      <c r="N311" s="74"/>
      <c r="O311" s="81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4.4" x14ac:dyDescent="0.3">
      <c r="A312" s="74"/>
      <c r="B312" s="74"/>
      <c r="C312" s="74"/>
      <c r="D312" s="74"/>
      <c r="E312" s="80"/>
      <c r="F312" s="74"/>
      <c r="G312" s="81"/>
      <c r="H312" s="74"/>
      <c r="I312" s="81"/>
      <c r="J312" s="74"/>
      <c r="K312" s="81"/>
      <c r="L312" s="74"/>
      <c r="M312" s="81"/>
      <c r="N312" s="74"/>
      <c r="O312" s="81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4.4" x14ac:dyDescent="0.3">
      <c r="A313" s="74"/>
      <c r="B313" s="74"/>
      <c r="C313" s="74"/>
      <c r="D313" s="74"/>
      <c r="E313" s="80"/>
      <c r="F313" s="74"/>
      <c r="G313" s="81"/>
      <c r="H313" s="74"/>
      <c r="I313" s="81"/>
      <c r="J313" s="74"/>
      <c r="K313" s="81"/>
      <c r="L313" s="74"/>
      <c r="M313" s="81"/>
      <c r="N313" s="74"/>
      <c r="O313" s="81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4.4" x14ac:dyDescent="0.3">
      <c r="A314" s="74"/>
      <c r="B314" s="74"/>
      <c r="C314" s="74"/>
      <c r="D314" s="74"/>
      <c r="E314" s="80"/>
      <c r="F314" s="74"/>
      <c r="G314" s="81"/>
      <c r="H314" s="74"/>
      <c r="I314" s="81"/>
      <c r="J314" s="74"/>
      <c r="K314" s="81"/>
      <c r="L314" s="74"/>
      <c r="M314" s="81"/>
      <c r="N314" s="74"/>
      <c r="O314" s="81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4.4" x14ac:dyDescent="0.3">
      <c r="A315" s="74"/>
      <c r="B315" s="74"/>
      <c r="C315" s="74"/>
      <c r="D315" s="74"/>
      <c r="E315" s="80"/>
      <c r="F315" s="74"/>
      <c r="G315" s="81"/>
      <c r="H315" s="74"/>
      <c r="I315" s="81"/>
      <c r="J315" s="74"/>
      <c r="K315" s="81"/>
      <c r="L315" s="74"/>
      <c r="M315" s="81"/>
      <c r="N315" s="74"/>
      <c r="O315" s="81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4.4" x14ac:dyDescent="0.3">
      <c r="A316" s="74"/>
      <c r="B316" s="74"/>
      <c r="C316" s="74"/>
      <c r="D316" s="74"/>
      <c r="E316" s="80"/>
      <c r="F316" s="74"/>
      <c r="G316" s="81"/>
      <c r="H316" s="74"/>
      <c r="I316" s="81"/>
      <c r="J316" s="74"/>
      <c r="K316" s="81"/>
      <c r="L316" s="74"/>
      <c r="M316" s="81"/>
      <c r="N316" s="74"/>
      <c r="O316" s="81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4.4" x14ac:dyDescent="0.3">
      <c r="A317" s="74"/>
      <c r="B317" s="74"/>
      <c r="C317" s="74"/>
      <c r="D317" s="74"/>
      <c r="E317" s="80"/>
      <c r="F317" s="74"/>
      <c r="G317" s="81"/>
      <c r="H317" s="74"/>
      <c r="I317" s="81"/>
      <c r="J317" s="74"/>
      <c r="K317" s="81"/>
      <c r="L317" s="74"/>
      <c r="M317" s="81"/>
      <c r="N317" s="74"/>
      <c r="O317" s="81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4.4" x14ac:dyDescent="0.3">
      <c r="A318" s="74"/>
      <c r="B318" s="74"/>
      <c r="C318" s="74"/>
      <c r="D318" s="74"/>
      <c r="E318" s="80"/>
      <c r="F318" s="74"/>
      <c r="G318" s="81"/>
      <c r="H318" s="74"/>
      <c r="I318" s="81"/>
      <c r="J318" s="74"/>
      <c r="K318" s="81"/>
      <c r="L318" s="74"/>
      <c r="M318" s="81"/>
      <c r="N318" s="74"/>
      <c r="O318" s="81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4.4" x14ac:dyDescent="0.3">
      <c r="A319" s="74"/>
      <c r="B319" s="74"/>
      <c r="C319" s="74"/>
      <c r="D319" s="74"/>
      <c r="E319" s="80"/>
      <c r="F319" s="74"/>
      <c r="G319" s="81"/>
      <c r="H319" s="74"/>
      <c r="I319" s="81"/>
      <c r="J319" s="74"/>
      <c r="K319" s="81"/>
      <c r="L319" s="74"/>
      <c r="M319" s="81"/>
      <c r="N319" s="74"/>
      <c r="O319" s="81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4.4" x14ac:dyDescent="0.3">
      <c r="A320" s="74"/>
      <c r="B320" s="74"/>
      <c r="C320" s="74"/>
      <c r="D320" s="74"/>
      <c r="E320" s="80"/>
      <c r="F320" s="74"/>
      <c r="G320" s="81"/>
      <c r="H320" s="74"/>
      <c r="I320" s="81"/>
      <c r="J320" s="74"/>
      <c r="K320" s="81"/>
      <c r="L320" s="74"/>
      <c r="M320" s="81"/>
      <c r="N320" s="74"/>
      <c r="O320" s="81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4.4" x14ac:dyDescent="0.3">
      <c r="A321" s="74"/>
      <c r="B321" s="74"/>
      <c r="C321" s="74"/>
      <c r="D321" s="74"/>
      <c r="E321" s="80"/>
      <c r="F321" s="74"/>
      <c r="G321" s="81"/>
      <c r="H321" s="74"/>
      <c r="I321" s="81"/>
      <c r="J321" s="74"/>
      <c r="K321" s="81"/>
      <c r="L321" s="74"/>
      <c r="M321" s="81"/>
      <c r="N321" s="74"/>
      <c r="O321" s="81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4.4" x14ac:dyDescent="0.3">
      <c r="A322" s="74"/>
      <c r="B322" s="74"/>
      <c r="C322" s="74"/>
      <c r="D322" s="74"/>
      <c r="E322" s="80"/>
      <c r="F322" s="74"/>
      <c r="G322" s="81"/>
      <c r="H322" s="74"/>
      <c r="I322" s="81"/>
      <c r="J322" s="74"/>
      <c r="K322" s="81"/>
      <c r="L322" s="74"/>
      <c r="M322" s="81"/>
      <c r="N322" s="74"/>
      <c r="O322" s="81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4.4" x14ac:dyDescent="0.3">
      <c r="A323" s="74"/>
      <c r="B323" s="74"/>
      <c r="C323" s="74"/>
      <c r="D323" s="74"/>
      <c r="E323" s="80"/>
      <c r="F323" s="74"/>
      <c r="G323" s="81"/>
      <c r="H323" s="74"/>
      <c r="I323" s="81"/>
      <c r="J323" s="74"/>
      <c r="K323" s="81"/>
      <c r="L323" s="74"/>
      <c r="M323" s="81"/>
      <c r="N323" s="74"/>
      <c r="O323" s="81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4.4" x14ac:dyDescent="0.3">
      <c r="A324" s="74"/>
      <c r="B324" s="74"/>
      <c r="C324" s="74"/>
      <c r="D324" s="74"/>
      <c r="E324" s="80"/>
      <c r="F324" s="74"/>
      <c r="G324" s="81"/>
      <c r="H324" s="74"/>
      <c r="I324" s="81"/>
      <c r="J324" s="74"/>
      <c r="K324" s="81"/>
      <c r="L324" s="74"/>
      <c r="M324" s="81"/>
      <c r="N324" s="74"/>
      <c r="O324" s="81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4.4" x14ac:dyDescent="0.3">
      <c r="A325" s="74"/>
      <c r="B325" s="74"/>
      <c r="C325" s="74"/>
      <c r="D325" s="74"/>
      <c r="E325" s="80"/>
      <c r="F325" s="74"/>
      <c r="G325" s="81"/>
      <c r="H325" s="74"/>
      <c r="I325" s="81"/>
      <c r="J325" s="74"/>
      <c r="K325" s="81"/>
      <c r="L325" s="74"/>
      <c r="M325" s="81"/>
      <c r="N325" s="74"/>
      <c r="O325" s="81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4.4" x14ac:dyDescent="0.3">
      <c r="A326" s="74"/>
      <c r="B326" s="74"/>
      <c r="C326" s="74"/>
      <c r="D326" s="74"/>
      <c r="E326" s="80"/>
      <c r="F326" s="74"/>
      <c r="G326" s="81"/>
      <c r="H326" s="74"/>
      <c r="I326" s="81"/>
      <c r="J326" s="74"/>
      <c r="K326" s="81"/>
      <c r="L326" s="74"/>
      <c r="M326" s="81"/>
      <c r="N326" s="74"/>
      <c r="O326" s="81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4.4" x14ac:dyDescent="0.3">
      <c r="A327" s="74"/>
      <c r="B327" s="74"/>
      <c r="C327" s="74"/>
      <c r="D327" s="74"/>
      <c r="E327" s="80"/>
      <c r="F327" s="74"/>
      <c r="G327" s="81"/>
      <c r="H327" s="74"/>
      <c r="I327" s="81"/>
      <c r="J327" s="74"/>
      <c r="K327" s="81"/>
      <c r="L327" s="74"/>
      <c r="M327" s="81"/>
      <c r="N327" s="74"/>
      <c r="O327" s="81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4.4" x14ac:dyDescent="0.3">
      <c r="A328" s="74"/>
      <c r="B328" s="74"/>
      <c r="C328" s="74"/>
      <c r="D328" s="74"/>
      <c r="E328" s="80"/>
      <c r="F328" s="74"/>
      <c r="G328" s="81"/>
      <c r="H328" s="74"/>
      <c r="I328" s="81"/>
      <c r="J328" s="74"/>
      <c r="K328" s="81"/>
      <c r="L328" s="74"/>
      <c r="M328" s="81"/>
      <c r="N328" s="74"/>
      <c r="O328" s="81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4.4" x14ac:dyDescent="0.3">
      <c r="A329" s="74"/>
      <c r="B329" s="74"/>
      <c r="C329" s="74"/>
      <c r="D329" s="74"/>
      <c r="E329" s="80"/>
      <c r="F329" s="74"/>
      <c r="G329" s="81"/>
      <c r="H329" s="74"/>
      <c r="I329" s="81"/>
      <c r="J329" s="74"/>
      <c r="K329" s="81"/>
      <c r="L329" s="74"/>
      <c r="M329" s="81"/>
      <c r="N329" s="74"/>
      <c r="O329" s="81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4.4" x14ac:dyDescent="0.3">
      <c r="A330" s="74"/>
      <c r="B330" s="74"/>
      <c r="C330" s="74"/>
      <c r="D330" s="74"/>
      <c r="E330" s="80"/>
      <c r="F330" s="74"/>
      <c r="G330" s="81"/>
      <c r="H330" s="74"/>
      <c r="I330" s="81"/>
      <c r="J330" s="74"/>
      <c r="K330" s="81"/>
      <c r="L330" s="74"/>
      <c r="M330" s="81"/>
      <c r="N330" s="74"/>
      <c r="O330" s="81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4.4" x14ac:dyDescent="0.3">
      <c r="A331" s="74"/>
      <c r="B331" s="74"/>
      <c r="C331" s="74"/>
      <c r="D331" s="74"/>
      <c r="E331" s="80"/>
      <c r="F331" s="74"/>
      <c r="G331" s="81"/>
      <c r="H331" s="74"/>
      <c r="I331" s="81"/>
      <c r="J331" s="74"/>
      <c r="K331" s="81"/>
      <c r="L331" s="74"/>
      <c r="M331" s="81"/>
      <c r="N331" s="74"/>
      <c r="O331" s="81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4.4" x14ac:dyDescent="0.3">
      <c r="A332" s="74"/>
      <c r="B332" s="74"/>
      <c r="C332" s="74"/>
      <c r="D332" s="74"/>
      <c r="E332" s="80"/>
      <c r="F332" s="74"/>
      <c r="G332" s="81"/>
      <c r="H332" s="74"/>
      <c r="I332" s="81"/>
      <c r="J332" s="74"/>
      <c r="K332" s="81"/>
      <c r="L332" s="74"/>
      <c r="M332" s="81"/>
      <c r="N332" s="74"/>
      <c r="O332" s="81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4.4" x14ac:dyDescent="0.3">
      <c r="A333" s="74"/>
      <c r="B333" s="74"/>
      <c r="C333" s="74"/>
      <c r="D333" s="74"/>
      <c r="E333" s="80"/>
      <c r="F333" s="74"/>
      <c r="G333" s="81"/>
      <c r="H333" s="74"/>
      <c r="I333" s="81"/>
      <c r="J333" s="74"/>
      <c r="K333" s="81"/>
      <c r="L333" s="74"/>
      <c r="M333" s="81"/>
      <c r="N333" s="74"/>
      <c r="O333" s="81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4.4" x14ac:dyDescent="0.3">
      <c r="A334" s="74"/>
      <c r="B334" s="74"/>
      <c r="C334" s="74"/>
      <c r="D334" s="74"/>
      <c r="E334" s="80"/>
      <c r="F334" s="74"/>
      <c r="G334" s="81"/>
      <c r="H334" s="74"/>
      <c r="I334" s="81"/>
      <c r="J334" s="74"/>
      <c r="K334" s="81"/>
      <c r="L334" s="74"/>
      <c r="M334" s="81"/>
      <c r="N334" s="74"/>
      <c r="O334" s="81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4.4" x14ac:dyDescent="0.3">
      <c r="A335" s="74"/>
      <c r="B335" s="74"/>
      <c r="C335" s="74"/>
      <c r="D335" s="74"/>
      <c r="E335" s="80"/>
      <c r="F335" s="74"/>
      <c r="G335" s="81"/>
      <c r="H335" s="74"/>
      <c r="I335" s="81"/>
      <c r="J335" s="74"/>
      <c r="K335" s="81"/>
      <c r="L335" s="74"/>
      <c r="M335" s="81"/>
      <c r="N335" s="74"/>
      <c r="O335" s="81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4.4" x14ac:dyDescent="0.3">
      <c r="A336" s="74"/>
      <c r="B336" s="74"/>
      <c r="C336" s="74"/>
      <c r="D336" s="74"/>
      <c r="E336" s="80"/>
      <c r="F336" s="74"/>
      <c r="G336" s="81"/>
      <c r="H336" s="74"/>
      <c r="I336" s="81"/>
      <c r="J336" s="74"/>
      <c r="K336" s="81"/>
      <c r="L336" s="74"/>
      <c r="M336" s="81"/>
      <c r="N336" s="74"/>
      <c r="O336" s="81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4.4" x14ac:dyDescent="0.3">
      <c r="A337" s="74"/>
      <c r="B337" s="74"/>
      <c r="C337" s="74"/>
      <c r="D337" s="74"/>
      <c r="E337" s="80"/>
      <c r="F337" s="74"/>
      <c r="G337" s="81"/>
      <c r="H337" s="74"/>
      <c r="I337" s="81"/>
      <c r="J337" s="74"/>
      <c r="K337" s="81"/>
      <c r="L337" s="74"/>
      <c r="M337" s="81"/>
      <c r="N337" s="74"/>
      <c r="O337" s="81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4.4" x14ac:dyDescent="0.3">
      <c r="A338" s="74"/>
      <c r="B338" s="74"/>
      <c r="C338" s="74"/>
      <c r="D338" s="74"/>
      <c r="E338" s="80"/>
      <c r="F338" s="74"/>
      <c r="G338" s="81"/>
      <c r="H338" s="74"/>
      <c r="I338" s="81"/>
      <c r="J338" s="74"/>
      <c r="K338" s="81"/>
      <c r="L338" s="74"/>
      <c r="M338" s="81"/>
      <c r="N338" s="74"/>
      <c r="O338" s="81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4.4" x14ac:dyDescent="0.3">
      <c r="A339" s="74"/>
      <c r="B339" s="74"/>
      <c r="C339" s="74"/>
      <c r="D339" s="74"/>
      <c r="E339" s="80"/>
      <c r="F339" s="74"/>
      <c r="G339" s="81"/>
      <c r="H339" s="74"/>
      <c r="I339" s="81"/>
      <c r="J339" s="74"/>
      <c r="K339" s="81"/>
      <c r="L339" s="74"/>
      <c r="M339" s="81"/>
      <c r="N339" s="74"/>
      <c r="O339" s="81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4.4" x14ac:dyDescent="0.3">
      <c r="A340" s="74"/>
      <c r="B340" s="74"/>
      <c r="C340" s="74"/>
      <c r="D340" s="74"/>
      <c r="E340" s="80"/>
      <c r="F340" s="74"/>
      <c r="G340" s="81"/>
      <c r="H340" s="74"/>
      <c r="I340" s="81"/>
      <c r="J340" s="74"/>
      <c r="K340" s="81"/>
      <c r="L340" s="74"/>
      <c r="M340" s="81"/>
      <c r="N340" s="74"/>
      <c r="O340" s="81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4.4" x14ac:dyDescent="0.3">
      <c r="A341" s="74"/>
      <c r="B341" s="74"/>
      <c r="C341" s="74"/>
      <c r="D341" s="74"/>
      <c r="E341" s="80"/>
      <c r="F341" s="74"/>
      <c r="G341" s="81"/>
      <c r="H341" s="74"/>
      <c r="I341" s="81"/>
      <c r="J341" s="74"/>
      <c r="K341" s="81"/>
      <c r="L341" s="74"/>
      <c r="M341" s="81"/>
      <c r="N341" s="74"/>
      <c r="O341" s="81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4.4" x14ac:dyDescent="0.3">
      <c r="A342" s="74"/>
      <c r="B342" s="74"/>
      <c r="C342" s="74"/>
      <c r="D342" s="74"/>
      <c r="E342" s="80"/>
      <c r="F342" s="74"/>
      <c r="G342" s="81"/>
      <c r="H342" s="74"/>
      <c r="I342" s="81"/>
      <c r="J342" s="74"/>
      <c r="K342" s="81"/>
      <c r="L342" s="74"/>
      <c r="M342" s="81"/>
      <c r="N342" s="74"/>
      <c r="O342" s="81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4.4" x14ac:dyDescent="0.3">
      <c r="A343" s="74"/>
      <c r="B343" s="74"/>
      <c r="C343" s="74"/>
      <c r="D343" s="74"/>
      <c r="E343" s="80"/>
      <c r="F343" s="74"/>
      <c r="G343" s="81"/>
      <c r="H343" s="74"/>
      <c r="I343" s="81"/>
      <c r="J343" s="74"/>
      <c r="K343" s="81"/>
      <c r="L343" s="74"/>
      <c r="M343" s="81"/>
      <c r="N343" s="74"/>
      <c r="O343" s="81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4.4" x14ac:dyDescent="0.3">
      <c r="A344" s="74"/>
      <c r="B344" s="74"/>
      <c r="C344" s="74"/>
      <c r="D344" s="74"/>
      <c r="E344" s="80"/>
      <c r="F344" s="74"/>
      <c r="G344" s="81"/>
      <c r="H344" s="74"/>
      <c r="I344" s="81"/>
      <c r="J344" s="74"/>
      <c r="K344" s="81"/>
      <c r="L344" s="74"/>
      <c r="M344" s="81"/>
      <c r="N344" s="74"/>
      <c r="O344" s="81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4.4" x14ac:dyDescent="0.3">
      <c r="A345" s="74"/>
      <c r="B345" s="74"/>
      <c r="C345" s="74"/>
      <c r="D345" s="74"/>
      <c r="E345" s="80"/>
      <c r="F345" s="74"/>
      <c r="G345" s="81"/>
      <c r="H345" s="74"/>
      <c r="I345" s="81"/>
      <c r="J345" s="74"/>
      <c r="K345" s="81"/>
      <c r="L345" s="74"/>
      <c r="M345" s="81"/>
      <c r="N345" s="74"/>
      <c r="O345" s="81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4.4" x14ac:dyDescent="0.3">
      <c r="A346" s="74"/>
      <c r="B346" s="74"/>
      <c r="C346" s="74"/>
      <c r="D346" s="74"/>
      <c r="E346" s="80"/>
      <c r="F346" s="74"/>
      <c r="G346" s="81"/>
      <c r="H346" s="74"/>
      <c r="I346" s="81"/>
      <c r="J346" s="74"/>
      <c r="K346" s="81"/>
      <c r="L346" s="74"/>
      <c r="M346" s="81"/>
      <c r="N346" s="74"/>
      <c r="O346" s="81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4.4" x14ac:dyDescent="0.3">
      <c r="A347" s="74"/>
      <c r="B347" s="74"/>
      <c r="C347" s="74"/>
      <c r="D347" s="74"/>
      <c r="E347" s="80"/>
      <c r="F347" s="74"/>
      <c r="G347" s="81"/>
      <c r="H347" s="74"/>
      <c r="I347" s="81"/>
      <c r="J347" s="74"/>
      <c r="K347" s="81"/>
      <c r="L347" s="74"/>
      <c r="M347" s="81"/>
      <c r="N347" s="74"/>
      <c r="O347" s="81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4.4" x14ac:dyDescent="0.3">
      <c r="A348" s="74"/>
      <c r="B348" s="74"/>
      <c r="C348" s="74"/>
      <c r="D348" s="74"/>
      <c r="E348" s="80"/>
      <c r="F348" s="74"/>
      <c r="G348" s="81"/>
      <c r="H348" s="74"/>
      <c r="I348" s="81"/>
      <c r="J348" s="74"/>
      <c r="K348" s="81"/>
      <c r="L348" s="74"/>
      <c r="M348" s="81"/>
      <c r="N348" s="74"/>
      <c r="O348" s="81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4.4" x14ac:dyDescent="0.3">
      <c r="A349" s="74"/>
      <c r="B349" s="74"/>
      <c r="C349" s="74"/>
      <c r="D349" s="74"/>
      <c r="E349" s="80"/>
      <c r="F349" s="74"/>
      <c r="G349" s="81"/>
      <c r="H349" s="74"/>
      <c r="I349" s="81"/>
      <c r="J349" s="74"/>
      <c r="K349" s="81"/>
      <c r="L349" s="74"/>
      <c r="M349" s="81"/>
      <c r="N349" s="74"/>
      <c r="O349" s="81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4.4" x14ac:dyDescent="0.3">
      <c r="A350" s="74"/>
      <c r="B350" s="74"/>
      <c r="C350" s="74"/>
      <c r="D350" s="74"/>
      <c r="E350" s="80"/>
      <c r="F350" s="74"/>
      <c r="G350" s="81"/>
      <c r="H350" s="74"/>
      <c r="I350" s="81"/>
      <c r="J350" s="74"/>
      <c r="K350" s="81"/>
      <c r="L350" s="74"/>
      <c r="M350" s="81"/>
      <c r="N350" s="74"/>
      <c r="O350" s="81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4.4" x14ac:dyDescent="0.3">
      <c r="A351" s="74"/>
      <c r="B351" s="74"/>
      <c r="C351" s="74"/>
      <c r="D351" s="74"/>
      <c r="E351" s="80"/>
      <c r="F351" s="74"/>
      <c r="G351" s="81"/>
      <c r="H351" s="74"/>
      <c r="I351" s="81"/>
      <c r="J351" s="74"/>
      <c r="K351" s="81"/>
      <c r="L351" s="74"/>
      <c r="M351" s="81"/>
      <c r="N351" s="74"/>
      <c r="O351" s="81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4.4" x14ac:dyDescent="0.3">
      <c r="A352" s="74"/>
      <c r="B352" s="74"/>
      <c r="C352" s="74"/>
      <c r="D352" s="74"/>
      <c r="E352" s="80"/>
      <c r="F352" s="74"/>
      <c r="G352" s="81"/>
      <c r="H352" s="74"/>
      <c r="I352" s="81"/>
      <c r="J352" s="74"/>
      <c r="K352" s="81"/>
      <c r="L352" s="74"/>
      <c r="M352" s="81"/>
      <c r="N352" s="74"/>
      <c r="O352" s="81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4.4" x14ac:dyDescent="0.3">
      <c r="A353" s="74"/>
      <c r="B353" s="74"/>
      <c r="C353" s="74"/>
      <c r="D353" s="74"/>
      <c r="E353" s="80"/>
      <c r="F353" s="74"/>
      <c r="G353" s="81"/>
      <c r="H353" s="74"/>
      <c r="I353" s="81"/>
      <c r="J353" s="74"/>
      <c r="K353" s="81"/>
      <c r="L353" s="74"/>
      <c r="M353" s="81"/>
      <c r="N353" s="74"/>
      <c r="O353" s="81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4.4" x14ac:dyDescent="0.3">
      <c r="A354" s="74"/>
      <c r="B354" s="74"/>
      <c r="C354" s="74"/>
      <c r="D354" s="74"/>
      <c r="E354" s="80"/>
      <c r="F354" s="74"/>
      <c r="G354" s="81"/>
      <c r="H354" s="74"/>
      <c r="I354" s="81"/>
      <c r="J354" s="74"/>
      <c r="K354" s="81"/>
      <c r="L354" s="74"/>
      <c r="M354" s="81"/>
      <c r="N354" s="74"/>
      <c r="O354" s="81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4.4" x14ac:dyDescent="0.3">
      <c r="A355" s="74"/>
      <c r="B355" s="74"/>
      <c r="C355" s="74"/>
      <c r="D355" s="74"/>
      <c r="E355" s="80"/>
      <c r="F355" s="74"/>
      <c r="G355" s="81"/>
      <c r="H355" s="74"/>
      <c r="I355" s="81"/>
      <c r="J355" s="74"/>
      <c r="K355" s="81"/>
      <c r="L355" s="74"/>
      <c r="M355" s="81"/>
      <c r="N355" s="74"/>
      <c r="O355" s="81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4.4" x14ac:dyDescent="0.3">
      <c r="A356" s="74"/>
      <c r="B356" s="74"/>
      <c r="C356" s="74"/>
      <c r="D356" s="74"/>
      <c r="E356" s="80"/>
      <c r="F356" s="74"/>
      <c r="G356" s="81"/>
      <c r="H356" s="74"/>
      <c r="I356" s="81"/>
      <c r="J356" s="74"/>
      <c r="K356" s="81"/>
      <c r="L356" s="74"/>
      <c r="M356" s="81"/>
      <c r="N356" s="74"/>
      <c r="O356" s="81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4.4" x14ac:dyDescent="0.3">
      <c r="A357" s="74"/>
      <c r="B357" s="74"/>
      <c r="C357" s="74"/>
      <c r="D357" s="74"/>
      <c r="E357" s="80"/>
      <c r="F357" s="74"/>
      <c r="G357" s="81"/>
      <c r="H357" s="74"/>
      <c r="I357" s="81"/>
      <c r="J357" s="74"/>
      <c r="K357" s="81"/>
      <c r="L357" s="74"/>
      <c r="M357" s="81"/>
      <c r="N357" s="74"/>
      <c r="O357" s="81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4.4" x14ac:dyDescent="0.3">
      <c r="A358" s="74"/>
      <c r="B358" s="74"/>
      <c r="C358" s="74"/>
      <c r="D358" s="74"/>
      <c r="E358" s="80"/>
      <c r="F358" s="74"/>
      <c r="G358" s="81"/>
      <c r="H358" s="74"/>
      <c r="I358" s="81"/>
      <c r="J358" s="74"/>
      <c r="K358" s="81"/>
      <c r="L358" s="74"/>
      <c r="M358" s="81"/>
      <c r="N358" s="74"/>
      <c r="O358" s="81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4.4" x14ac:dyDescent="0.3">
      <c r="A359" s="74"/>
      <c r="B359" s="74"/>
      <c r="C359" s="74"/>
      <c r="D359" s="74"/>
      <c r="E359" s="80"/>
      <c r="F359" s="74"/>
      <c r="G359" s="81"/>
      <c r="H359" s="74"/>
      <c r="I359" s="81"/>
      <c r="J359" s="74"/>
      <c r="K359" s="81"/>
      <c r="L359" s="74"/>
      <c r="M359" s="81"/>
      <c r="N359" s="74"/>
      <c r="O359" s="81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4.4" x14ac:dyDescent="0.3">
      <c r="A360" s="74"/>
      <c r="B360" s="74"/>
      <c r="C360" s="74"/>
      <c r="D360" s="74"/>
      <c r="E360" s="80"/>
      <c r="F360" s="74"/>
      <c r="G360" s="81"/>
      <c r="H360" s="74"/>
      <c r="I360" s="81"/>
      <c r="J360" s="74"/>
      <c r="K360" s="81"/>
      <c r="L360" s="74"/>
      <c r="M360" s="81"/>
      <c r="N360" s="74"/>
      <c r="O360" s="81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4.4" x14ac:dyDescent="0.3">
      <c r="A361" s="74"/>
      <c r="B361" s="74"/>
      <c r="C361" s="74"/>
      <c r="D361" s="74"/>
      <c r="E361" s="80"/>
      <c r="F361" s="74"/>
      <c r="G361" s="81"/>
      <c r="H361" s="74"/>
      <c r="I361" s="81"/>
      <c r="J361" s="74"/>
      <c r="K361" s="81"/>
      <c r="L361" s="74"/>
      <c r="M361" s="81"/>
      <c r="N361" s="74"/>
      <c r="O361" s="81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4.4" x14ac:dyDescent="0.3">
      <c r="A362" s="74"/>
      <c r="B362" s="74"/>
      <c r="C362" s="74"/>
      <c r="D362" s="74"/>
      <c r="E362" s="80"/>
      <c r="F362" s="74"/>
      <c r="G362" s="81"/>
      <c r="H362" s="74"/>
      <c r="I362" s="81"/>
      <c r="J362" s="74"/>
      <c r="K362" s="81"/>
      <c r="L362" s="74"/>
      <c r="M362" s="81"/>
      <c r="N362" s="74"/>
      <c r="O362" s="81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4.4" x14ac:dyDescent="0.3">
      <c r="A363" s="74"/>
      <c r="B363" s="74"/>
      <c r="C363" s="74"/>
      <c r="D363" s="74"/>
      <c r="E363" s="80"/>
      <c r="F363" s="74"/>
      <c r="G363" s="81"/>
      <c r="H363" s="74"/>
      <c r="I363" s="81"/>
      <c r="J363" s="74"/>
      <c r="K363" s="81"/>
      <c r="L363" s="74"/>
      <c r="M363" s="81"/>
      <c r="N363" s="74"/>
      <c r="O363" s="81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4.4" x14ac:dyDescent="0.3">
      <c r="A364" s="74"/>
      <c r="B364" s="74"/>
      <c r="C364" s="74"/>
      <c r="D364" s="74"/>
      <c r="E364" s="80"/>
      <c r="F364" s="74"/>
      <c r="G364" s="81"/>
      <c r="H364" s="74"/>
      <c r="I364" s="81"/>
      <c r="J364" s="74"/>
      <c r="K364" s="81"/>
      <c r="L364" s="74"/>
      <c r="M364" s="81"/>
      <c r="N364" s="74"/>
      <c r="O364" s="81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4.4" x14ac:dyDescent="0.3">
      <c r="A365" s="74"/>
      <c r="B365" s="74"/>
      <c r="C365" s="74"/>
      <c r="D365" s="74"/>
      <c r="E365" s="80"/>
      <c r="F365" s="74"/>
      <c r="G365" s="81"/>
      <c r="H365" s="74"/>
      <c r="I365" s="81"/>
      <c r="J365" s="74"/>
      <c r="K365" s="81"/>
      <c r="L365" s="74"/>
      <c r="M365" s="81"/>
      <c r="N365" s="74"/>
      <c r="O365" s="81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4.4" x14ac:dyDescent="0.3">
      <c r="A366" s="74"/>
      <c r="B366" s="74"/>
      <c r="C366" s="74"/>
      <c r="D366" s="74"/>
      <c r="E366" s="80"/>
      <c r="F366" s="74"/>
      <c r="G366" s="81"/>
      <c r="H366" s="74"/>
      <c r="I366" s="81"/>
      <c r="J366" s="74"/>
      <c r="K366" s="81"/>
      <c r="L366" s="74"/>
      <c r="M366" s="81"/>
      <c r="N366" s="74"/>
      <c r="O366" s="81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4.4" x14ac:dyDescent="0.3">
      <c r="A367" s="74"/>
      <c r="B367" s="74"/>
      <c r="C367" s="74"/>
      <c r="D367" s="74"/>
      <c r="E367" s="80"/>
      <c r="F367" s="74"/>
      <c r="G367" s="81"/>
      <c r="H367" s="74"/>
      <c r="I367" s="81"/>
      <c r="J367" s="74"/>
      <c r="K367" s="81"/>
      <c r="L367" s="74"/>
      <c r="M367" s="81"/>
      <c r="N367" s="74"/>
      <c r="O367" s="81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4.4" x14ac:dyDescent="0.3">
      <c r="A368" s="74"/>
      <c r="B368" s="74"/>
      <c r="C368" s="74"/>
      <c r="D368" s="74"/>
      <c r="E368" s="80"/>
      <c r="F368" s="74"/>
      <c r="G368" s="81"/>
      <c r="H368" s="74"/>
      <c r="I368" s="81"/>
      <c r="J368" s="74"/>
      <c r="K368" s="81"/>
      <c r="L368" s="74"/>
      <c r="M368" s="81"/>
      <c r="N368" s="74"/>
      <c r="O368" s="81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4.4" x14ac:dyDescent="0.3">
      <c r="A369" s="74"/>
      <c r="B369" s="74"/>
      <c r="C369" s="74"/>
      <c r="D369" s="74"/>
      <c r="E369" s="80"/>
      <c r="F369" s="74"/>
      <c r="G369" s="81"/>
      <c r="H369" s="74"/>
      <c r="I369" s="81"/>
      <c r="J369" s="74"/>
      <c r="K369" s="81"/>
      <c r="L369" s="74"/>
      <c r="M369" s="81"/>
      <c r="N369" s="74"/>
      <c r="O369" s="81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4.4" x14ac:dyDescent="0.3">
      <c r="A370" s="74"/>
      <c r="B370" s="74"/>
      <c r="C370" s="74"/>
      <c r="D370" s="74"/>
      <c r="E370" s="80"/>
      <c r="F370" s="74"/>
      <c r="G370" s="81"/>
      <c r="H370" s="74"/>
      <c r="I370" s="81"/>
      <c r="J370" s="74"/>
      <c r="K370" s="81"/>
      <c r="L370" s="74"/>
      <c r="M370" s="81"/>
      <c r="N370" s="74"/>
      <c r="O370" s="81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4.4" x14ac:dyDescent="0.3">
      <c r="A371" s="74"/>
      <c r="B371" s="74"/>
      <c r="C371" s="74"/>
      <c r="D371" s="74"/>
      <c r="E371" s="80"/>
      <c r="F371" s="74"/>
      <c r="G371" s="81"/>
      <c r="H371" s="74"/>
      <c r="I371" s="81"/>
      <c r="J371" s="74"/>
      <c r="K371" s="81"/>
      <c r="L371" s="74"/>
      <c r="M371" s="81"/>
      <c r="N371" s="74"/>
      <c r="O371" s="81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4.4" x14ac:dyDescent="0.3">
      <c r="A372" s="74"/>
      <c r="B372" s="74"/>
      <c r="C372" s="74"/>
      <c r="D372" s="74"/>
      <c r="E372" s="80"/>
      <c r="F372" s="74"/>
      <c r="G372" s="81"/>
      <c r="H372" s="74"/>
      <c r="I372" s="81"/>
      <c r="J372" s="74"/>
      <c r="K372" s="81"/>
      <c r="L372" s="74"/>
      <c r="M372" s="81"/>
      <c r="N372" s="74"/>
      <c r="O372" s="81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4.4" x14ac:dyDescent="0.3">
      <c r="A373" s="74"/>
      <c r="B373" s="74"/>
      <c r="C373" s="74"/>
      <c r="D373" s="74"/>
      <c r="E373" s="80"/>
      <c r="F373" s="74"/>
      <c r="G373" s="81"/>
      <c r="H373" s="74"/>
      <c r="I373" s="81"/>
      <c r="J373" s="74"/>
      <c r="K373" s="81"/>
      <c r="L373" s="74"/>
      <c r="M373" s="81"/>
      <c r="N373" s="74"/>
      <c r="O373" s="81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4.4" x14ac:dyDescent="0.3">
      <c r="A374" s="74"/>
      <c r="B374" s="74"/>
      <c r="C374" s="74"/>
      <c r="D374" s="74"/>
      <c r="E374" s="80"/>
      <c r="F374" s="74"/>
      <c r="G374" s="81"/>
      <c r="H374" s="74"/>
      <c r="I374" s="81"/>
      <c r="J374" s="74"/>
      <c r="K374" s="81"/>
      <c r="L374" s="74"/>
      <c r="M374" s="81"/>
      <c r="N374" s="74"/>
      <c r="O374" s="81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4.4" x14ac:dyDescent="0.3">
      <c r="A375" s="74"/>
      <c r="B375" s="74"/>
      <c r="C375" s="74"/>
      <c r="D375" s="74"/>
      <c r="E375" s="80"/>
      <c r="F375" s="74"/>
      <c r="G375" s="81"/>
      <c r="H375" s="74"/>
      <c r="I375" s="81"/>
      <c r="J375" s="74"/>
      <c r="K375" s="81"/>
      <c r="L375" s="74"/>
      <c r="M375" s="81"/>
      <c r="N375" s="74"/>
      <c r="O375" s="81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4.4" x14ac:dyDescent="0.3">
      <c r="A376" s="74"/>
      <c r="B376" s="74"/>
      <c r="C376" s="74"/>
      <c r="D376" s="74"/>
      <c r="E376" s="80"/>
      <c r="F376" s="74"/>
      <c r="G376" s="81"/>
      <c r="H376" s="74"/>
      <c r="I376" s="81"/>
      <c r="J376" s="74"/>
      <c r="K376" s="81"/>
      <c r="L376" s="74"/>
      <c r="M376" s="81"/>
      <c r="N376" s="74"/>
      <c r="O376" s="81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4.4" x14ac:dyDescent="0.3">
      <c r="A377" s="74"/>
      <c r="B377" s="74"/>
      <c r="C377" s="74"/>
      <c r="D377" s="74"/>
      <c r="E377" s="80"/>
      <c r="F377" s="74"/>
      <c r="G377" s="81"/>
      <c r="H377" s="74"/>
      <c r="I377" s="81"/>
      <c r="J377" s="74"/>
      <c r="K377" s="81"/>
      <c r="L377" s="74"/>
      <c r="M377" s="81"/>
      <c r="N377" s="74"/>
      <c r="O377" s="81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4.4" x14ac:dyDescent="0.3">
      <c r="A378" s="74"/>
      <c r="B378" s="74"/>
      <c r="C378" s="74"/>
      <c r="D378" s="74"/>
      <c r="E378" s="80"/>
      <c r="F378" s="74"/>
      <c r="G378" s="81"/>
      <c r="H378" s="74"/>
      <c r="I378" s="81"/>
      <c r="J378" s="74"/>
      <c r="K378" s="81"/>
      <c r="L378" s="74"/>
      <c r="M378" s="81"/>
      <c r="N378" s="74"/>
      <c r="O378" s="81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4.4" x14ac:dyDescent="0.3">
      <c r="A379" s="74"/>
      <c r="B379" s="74"/>
      <c r="C379" s="74"/>
      <c r="D379" s="74"/>
      <c r="E379" s="80"/>
      <c r="F379" s="74"/>
      <c r="G379" s="81"/>
      <c r="H379" s="74"/>
      <c r="I379" s="81"/>
      <c r="J379" s="74"/>
      <c r="K379" s="81"/>
      <c r="L379" s="74"/>
      <c r="M379" s="81"/>
      <c r="N379" s="74"/>
      <c r="O379" s="81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4.4" x14ac:dyDescent="0.3">
      <c r="A380" s="74"/>
      <c r="B380" s="74"/>
      <c r="C380" s="74"/>
      <c r="D380" s="74"/>
      <c r="E380" s="80"/>
      <c r="F380" s="74"/>
      <c r="G380" s="81"/>
      <c r="H380" s="74"/>
      <c r="I380" s="81"/>
      <c r="J380" s="74"/>
      <c r="K380" s="81"/>
      <c r="L380" s="74"/>
      <c r="M380" s="81"/>
      <c r="N380" s="74"/>
      <c r="O380" s="81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4.4" x14ac:dyDescent="0.3">
      <c r="A381" s="74"/>
      <c r="B381" s="74"/>
      <c r="C381" s="74"/>
      <c r="D381" s="74"/>
      <c r="E381" s="80"/>
      <c r="F381" s="74"/>
      <c r="G381" s="81"/>
      <c r="H381" s="74"/>
      <c r="I381" s="81"/>
      <c r="J381" s="74"/>
      <c r="K381" s="81"/>
      <c r="L381" s="74"/>
      <c r="M381" s="81"/>
      <c r="N381" s="74"/>
      <c r="O381" s="81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4.4" x14ac:dyDescent="0.3">
      <c r="A382" s="74"/>
      <c r="B382" s="74"/>
      <c r="C382" s="74"/>
      <c r="D382" s="74"/>
      <c r="E382" s="80"/>
      <c r="F382" s="74"/>
      <c r="G382" s="81"/>
      <c r="H382" s="74"/>
      <c r="I382" s="81"/>
      <c r="J382" s="74"/>
      <c r="K382" s="81"/>
      <c r="L382" s="74"/>
      <c r="M382" s="81"/>
      <c r="N382" s="74"/>
      <c r="O382" s="81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4.4" x14ac:dyDescent="0.3">
      <c r="A383" s="74"/>
      <c r="B383" s="74"/>
      <c r="C383" s="74"/>
      <c r="D383" s="74"/>
      <c r="E383" s="80"/>
      <c r="F383" s="74"/>
      <c r="G383" s="81"/>
      <c r="H383" s="74"/>
      <c r="I383" s="81"/>
      <c r="J383" s="74"/>
      <c r="K383" s="81"/>
      <c r="L383" s="74"/>
      <c r="M383" s="81"/>
      <c r="N383" s="74"/>
      <c r="O383" s="81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4.4" x14ac:dyDescent="0.3">
      <c r="A384" s="74"/>
      <c r="B384" s="74"/>
      <c r="C384" s="74"/>
      <c r="D384" s="74"/>
      <c r="E384" s="80"/>
      <c r="F384" s="74"/>
      <c r="G384" s="81"/>
      <c r="H384" s="74"/>
      <c r="I384" s="81"/>
      <c r="J384" s="74"/>
      <c r="K384" s="81"/>
      <c r="L384" s="74"/>
      <c r="M384" s="81"/>
      <c r="N384" s="74"/>
      <c r="O384" s="81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4.4" x14ac:dyDescent="0.3">
      <c r="A385" s="74"/>
      <c r="B385" s="74"/>
      <c r="C385" s="74"/>
      <c r="D385" s="74"/>
      <c r="E385" s="80"/>
      <c r="F385" s="74"/>
      <c r="G385" s="81"/>
      <c r="H385" s="74"/>
      <c r="I385" s="81"/>
      <c r="J385" s="74"/>
      <c r="K385" s="81"/>
      <c r="L385" s="74"/>
      <c r="M385" s="81"/>
      <c r="N385" s="74"/>
      <c r="O385" s="81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4.4" x14ac:dyDescent="0.3">
      <c r="A386" s="74"/>
      <c r="B386" s="74"/>
      <c r="C386" s="74"/>
      <c r="D386" s="74"/>
      <c r="E386" s="80"/>
      <c r="F386" s="74"/>
      <c r="G386" s="81"/>
      <c r="H386" s="74"/>
      <c r="I386" s="81"/>
      <c r="J386" s="74"/>
      <c r="K386" s="81"/>
      <c r="L386" s="74"/>
      <c r="M386" s="81"/>
      <c r="N386" s="74"/>
      <c r="O386" s="81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4.4" x14ac:dyDescent="0.3">
      <c r="A387" s="74"/>
      <c r="B387" s="74"/>
      <c r="C387" s="74"/>
      <c r="D387" s="74"/>
      <c r="E387" s="80"/>
      <c r="F387" s="74"/>
      <c r="G387" s="81"/>
      <c r="H387" s="74"/>
      <c r="I387" s="81"/>
      <c r="J387" s="74"/>
      <c r="K387" s="81"/>
      <c r="L387" s="74"/>
      <c r="M387" s="81"/>
      <c r="N387" s="74"/>
      <c r="O387" s="81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4.4" x14ac:dyDescent="0.3">
      <c r="A388" s="74"/>
      <c r="B388" s="74"/>
      <c r="C388" s="74"/>
      <c r="D388" s="74"/>
      <c r="E388" s="80"/>
      <c r="F388" s="74"/>
      <c r="G388" s="81"/>
      <c r="H388" s="74"/>
      <c r="I388" s="81"/>
      <c r="J388" s="74"/>
      <c r="K388" s="81"/>
      <c r="L388" s="74"/>
      <c r="M388" s="81"/>
      <c r="N388" s="74"/>
      <c r="O388" s="81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4.4" x14ac:dyDescent="0.3">
      <c r="A389" s="74"/>
      <c r="B389" s="74"/>
      <c r="C389" s="74"/>
      <c r="D389" s="74"/>
      <c r="E389" s="80"/>
      <c r="F389" s="74"/>
      <c r="G389" s="81"/>
      <c r="H389" s="74"/>
      <c r="I389" s="81"/>
      <c r="J389" s="74"/>
      <c r="K389" s="81"/>
      <c r="L389" s="74"/>
      <c r="M389" s="81"/>
      <c r="N389" s="74"/>
      <c r="O389" s="81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4.4" x14ac:dyDescent="0.3">
      <c r="A390" s="74"/>
      <c r="B390" s="74"/>
      <c r="C390" s="74"/>
      <c r="D390" s="74"/>
      <c r="E390" s="80"/>
      <c r="F390" s="74"/>
      <c r="G390" s="81"/>
      <c r="H390" s="74"/>
      <c r="I390" s="81"/>
      <c r="J390" s="74"/>
      <c r="K390" s="81"/>
      <c r="L390" s="74"/>
      <c r="M390" s="81"/>
      <c r="N390" s="74"/>
      <c r="O390" s="81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4.4" x14ac:dyDescent="0.3">
      <c r="A391" s="74"/>
      <c r="B391" s="74"/>
      <c r="C391" s="74"/>
      <c r="D391" s="74"/>
      <c r="E391" s="80"/>
      <c r="F391" s="74"/>
      <c r="G391" s="81"/>
      <c r="H391" s="74"/>
      <c r="I391" s="81"/>
      <c r="J391" s="74"/>
      <c r="K391" s="81"/>
      <c r="L391" s="74"/>
      <c r="M391" s="81"/>
      <c r="N391" s="74"/>
      <c r="O391" s="81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4.4" x14ac:dyDescent="0.3">
      <c r="A392" s="74"/>
      <c r="B392" s="74"/>
      <c r="C392" s="74"/>
      <c r="D392" s="74"/>
      <c r="E392" s="80"/>
      <c r="F392" s="74"/>
      <c r="G392" s="81"/>
      <c r="H392" s="74"/>
      <c r="I392" s="81"/>
      <c r="J392" s="74"/>
      <c r="K392" s="81"/>
      <c r="L392" s="74"/>
      <c r="M392" s="81"/>
      <c r="N392" s="74"/>
      <c r="O392" s="81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4.4" x14ac:dyDescent="0.3">
      <c r="A393" s="74"/>
      <c r="B393" s="74"/>
      <c r="C393" s="74"/>
      <c r="D393" s="74"/>
      <c r="E393" s="80"/>
      <c r="F393" s="74"/>
      <c r="G393" s="81"/>
      <c r="H393" s="74"/>
      <c r="I393" s="81"/>
      <c r="J393" s="74"/>
      <c r="K393" s="81"/>
      <c r="L393" s="74"/>
      <c r="M393" s="81"/>
      <c r="N393" s="74"/>
      <c r="O393" s="81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4.4" x14ac:dyDescent="0.3">
      <c r="A394" s="74"/>
      <c r="B394" s="74"/>
      <c r="C394" s="74"/>
      <c r="D394" s="74"/>
      <c r="E394" s="80"/>
      <c r="F394" s="74"/>
      <c r="G394" s="81"/>
      <c r="H394" s="74"/>
      <c r="I394" s="81"/>
      <c r="J394" s="74"/>
      <c r="K394" s="81"/>
      <c r="L394" s="74"/>
      <c r="M394" s="81"/>
      <c r="N394" s="74"/>
      <c r="O394" s="81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4.4" x14ac:dyDescent="0.3">
      <c r="A395" s="74"/>
      <c r="B395" s="74"/>
      <c r="C395" s="74"/>
      <c r="D395" s="74"/>
      <c r="E395" s="80"/>
      <c r="F395" s="74"/>
      <c r="G395" s="81"/>
      <c r="H395" s="74"/>
      <c r="I395" s="81"/>
      <c r="J395" s="74"/>
      <c r="K395" s="81"/>
      <c r="L395" s="74"/>
      <c r="M395" s="81"/>
      <c r="N395" s="74"/>
      <c r="O395" s="81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4.4" x14ac:dyDescent="0.3">
      <c r="A396" s="74"/>
      <c r="B396" s="74"/>
      <c r="C396" s="74"/>
      <c r="D396" s="74"/>
      <c r="E396" s="80"/>
      <c r="F396" s="74"/>
      <c r="G396" s="81"/>
      <c r="H396" s="74"/>
      <c r="I396" s="81"/>
      <c r="J396" s="74"/>
      <c r="K396" s="81"/>
      <c r="L396" s="74"/>
      <c r="M396" s="81"/>
      <c r="N396" s="74"/>
      <c r="O396" s="81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4.4" x14ac:dyDescent="0.3">
      <c r="A397" s="74"/>
      <c r="B397" s="74"/>
      <c r="C397" s="74"/>
      <c r="D397" s="74"/>
      <c r="E397" s="80"/>
      <c r="F397" s="74"/>
      <c r="G397" s="81"/>
      <c r="H397" s="74"/>
      <c r="I397" s="81"/>
      <c r="J397" s="74"/>
      <c r="K397" s="81"/>
      <c r="L397" s="74"/>
      <c r="M397" s="81"/>
      <c r="N397" s="74"/>
      <c r="O397" s="81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4.4" x14ac:dyDescent="0.3">
      <c r="A398" s="74"/>
      <c r="B398" s="74"/>
      <c r="C398" s="74"/>
      <c r="D398" s="74"/>
      <c r="E398" s="80"/>
      <c r="F398" s="74"/>
      <c r="G398" s="81"/>
      <c r="H398" s="74"/>
      <c r="I398" s="81"/>
      <c r="J398" s="74"/>
      <c r="K398" s="81"/>
      <c r="L398" s="74"/>
      <c r="M398" s="81"/>
      <c r="N398" s="74"/>
      <c r="O398" s="81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4.4" x14ac:dyDescent="0.3">
      <c r="A399" s="74"/>
      <c r="B399" s="74"/>
      <c r="C399" s="74"/>
      <c r="D399" s="74"/>
      <c r="E399" s="80"/>
      <c r="F399" s="74"/>
      <c r="G399" s="81"/>
      <c r="H399" s="74"/>
      <c r="I399" s="81"/>
      <c r="J399" s="74"/>
      <c r="K399" s="81"/>
      <c r="L399" s="74"/>
      <c r="M399" s="81"/>
      <c r="N399" s="74"/>
      <c r="O399" s="81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4.4" x14ac:dyDescent="0.3">
      <c r="A400" s="74"/>
      <c r="B400" s="74"/>
      <c r="C400" s="74"/>
      <c r="D400" s="74"/>
      <c r="E400" s="80"/>
      <c r="F400" s="74"/>
      <c r="G400" s="81"/>
      <c r="H400" s="74"/>
      <c r="I400" s="81"/>
      <c r="J400" s="74"/>
      <c r="K400" s="81"/>
      <c r="L400" s="74"/>
      <c r="M400" s="81"/>
      <c r="N400" s="74"/>
      <c r="O400" s="81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4.4" x14ac:dyDescent="0.3">
      <c r="A401" s="74"/>
      <c r="B401" s="74"/>
      <c r="C401" s="74"/>
      <c r="D401" s="74"/>
      <c r="E401" s="80"/>
      <c r="F401" s="74"/>
      <c r="G401" s="81"/>
      <c r="H401" s="74"/>
      <c r="I401" s="81"/>
      <c r="J401" s="74"/>
      <c r="K401" s="81"/>
      <c r="L401" s="74"/>
      <c r="M401" s="81"/>
      <c r="N401" s="74"/>
      <c r="O401" s="81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4.4" x14ac:dyDescent="0.3">
      <c r="A402" s="74"/>
      <c r="B402" s="74"/>
      <c r="C402" s="74"/>
      <c r="D402" s="74"/>
      <c r="E402" s="80"/>
      <c r="F402" s="74"/>
      <c r="G402" s="81"/>
      <c r="H402" s="74"/>
      <c r="I402" s="81"/>
      <c r="J402" s="74"/>
      <c r="K402" s="81"/>
      <c r="L402" s="74"/>
      <c r="M402" s="81"/>
      <c r="N402" s="74"/>
      <c r="O402" s="81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4.4" x14ac:dyDescent="0.3">
      <c r="A403" s="74"/>
      <c r="B403" s="74"/>
      <c r="C403" s="74"/>
      <c r="D403" s="74"/>
      <c r="E403" s="80"/>
      <c r="F403" s="74"/>
      <c r="G403" s="81"/>
      <c r="H403" s="74"/>
      <c r="I403" s="81"/>
      <c r="J403" s="74"/>
      <c r="K403" s="81"/>
      <c r="L403" s="74"/>
      <c r="M403" s="81"/>
      <c r="N403" s="74"/>
      <c r="O403" s="81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4.4" x14ac:dyDescent="0.3">
      <c r="A404" s="74"/>
      <c r="B404" s="74"/>
      <c r="C404" s="74"/>
      <c r="D404" s="74"/>
      <c r="E404" s="80"/>
      <c r="F404" s="74"/>
      <c r="G404" s="81"/>
      <c r="H404" s="74"/>
      <c r="I404" s="81"/>
      <c r="J404" s="74"/>
      <c r="K404" s="81"/>
      <c r="L404" s="74"/>
      <c r="M404" s="81"/>
      <c r="N404" s="74"/>
      <c r="O404" s="81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4.4" x14ac:dyDescent="0.3">
      <c r="A405" s="74"/>
      <c r="B405" s="74"/>
      <c r="C405" s="74"/>
      <c r="D405" s="74"/>
      <c r="E405" s="80"/>
      <c r="F405" s="74"/>
      <c r="G405" s="81"/>
      <c r="H405" s="74"/>
      <c r="I405" s="81"/>
      <c r="J405" s="74"/>
      <c r="K405" s="81"/>
      <c r="L405" s="74"/>
      <c r="M405" s="81"/>
      <c r="N405" s="74"/>
      <c r="O405" s="81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4.4" x14ac:dyDescent="0.3">
      <c r="A406" s="74"/>
      <c r="B406" s="74"/>
      <c r="C406" s="74"/>
      <c r="D406" s="74"/>
      <c r="E406" s="80"/>
      <c r="F406" s="74"/>
      <c r="G406" s="81"/>
      <c r="H406" s="74"/>
      <c r="I406" s="81"/>
      <c r="J406" s="74"/>
      <c r="K406" s="81"/>
      <c r="L406" s="74"/>
      <c r="M406" s="81"/>
      <c r="N406" s="74"/>
      <c r="O406" s="81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4.4" x14ac:dyDescent="0.3">
      <c r="A407" s="74"/>
      <c r="B407" s="74"/>
      <c r="C407" s="74"/>
      <c r="D407" s="74"/>
      <c r="E407" s="80"/>
      <c r="F407" s="74"/>
      <c r="G407" s="81"/>
      <c r="H407" s="74"/>
      <c r="I407" s="81"/>
      <c r="J407" s="74"/>
      <c r="K407" s="81"/>
      <c r="L407" s="74"/>
      <c r="M407" s="81"/>
      <c r="N407" s="74"/>
      <c r="O407" s="81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4.4" x14ac:dyDescent="0.3">
      <c r="A408" s="74"/>
      <c r="B408" s="74"/>
      <c r="C408" s="74"/>
      <c r="D408" s="74"/>
      <c r="E408" s="80"/>
      <c r="F408" s="74"/>
      <c r="G408" s="81"/>
      <c r="H408" s="74"/>
      <c r="I408" s="81"/>
      <c r="J408" s="74"/>
      <c r="K408" s="81"/>
      <c r="L408" s="74"/>
      <c r="M408" s="81"/>
      <c r="N408" s="74"/>
      <c r="O408" s="81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4.4" x14ac:dyDescent="0.3">
      <c r="A409" s="74"/>
      <c r="B409" s="74"/>
      <c r="C409" s="74"/>
      <c r="D409" s="74"/>
      <c r="E409" s="80"/>
      <c r="F409" s="74"/>
      <c r="G409" s="81"/>
      <c r="H409" s="74"/>
      <c r="I409" s="81"/>
      <c r="J409" s="74"/>
      <c r="K409" s="81"/>
      <c r="L409" s="74"/>
      <c r="M409" s="81"/>
      <c r="N409" s="74"/>
      <c r="O409" s="81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4.4" x14ac:dyDescent="0.3">
      <c r="A410" s="74"/>
      <c r="B410" s="74"/>
      <c r="C410" s="74"/>
      <c r="D410" s="74"/>
      <c r="E410" s="80"/>
      <c r="F410" s="74"/>
      <c r="G410" s="81"/>
      <c r="H410" s="74"/>
      <c r="I410" s="81"/>
      <c r="J410" s="74"/>
      <c r="K410" s="81"/>
      <c r="L410" s="74"/>
      <c r="M410" s="81"/>
      <c r="N410" s="74"/>
      <c r="O410" s="81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4.4" x14ac:dyDescent="0.3">
      <c r="A411" s="74"/>
      <c r="B411" s="74"/>
      <c r="C411" s="74"/>
      <c r="D411" s="74"/>
      <c r="E411" s="80"/>
      <c r="F411" s="74"/>
      <c r="G411" s="81"/>
      <c r="H411" s="74"/>
      <c r="I411" s="81"/>
      <c r="J411" s="74"/>
      <c r="K411" s="81"/>
      <c r="L411" s="74"/>
      <c r="M411" s="81"/>
      <c r="N411" s="74"/>
      <c r="O411" s="81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4.4" x14ac:dyDescent="0.3">
      <c r="A412" s="74"/>
      <c r="B412" s="74"/>
      <c r="C412" s="74"/>
      <c r="D412" s="74"/>
      <c r="E412" s="80"/>
      <c r="F412" s="74"/>
      <c r="G412" s="81"/>
      <c r="H412" s="74"/>
      <c r="I412" s="81"/>
      <c r="J412" s="74"/>
      <c r="K412" s="81"/>
      <c r="L412" s="74"/>
      <c r="M412" s="81"/>
      <c r="N412" s="74"/>
      <c r="O412" s="81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4.4" x14ac:dyDescent="0.3">
      <c r="A413" s="74"/>
      <c r="B413" s="74"/>
      <c r="C413" s="74"/>
      <c r="D413" s="74"/>
      <c r="E413" s="80"/>
      <c r="F413" s="74"/>
      <c r="G413" s="81"/>
      <c r="H413" s="74"/>
      <c r="I413" s="81"/>
      <c r="J413" s="74"/>
      <c r="K413" s="81"/>
      <c r="L413" s="74"/>
      <c r="M413" s="81"/>
      <c r="N413" s="74"/>
      <c r="O413" s="81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4.4" x14ac:dyDescent="0.3">
      <c r="A414" s="74"/>
      <c r="B414" s="74"/>
      <c r="C414" s="74"/>
      <c r="D414" s="74"/>
      <c r="E414" s="80"/>
      <c r="F414" s="74"/>
      <c r="G414" s="81"/>
      <c r="H414" s="74"/>
      <c r="I414" s="81"/>
      <c r="J414" s="74"/>
      <c r="K414" s="81"/>
      <c r="L414" s="74"/>
      <c r="M414" s="81"/>
      <c r="N414" s="74"/>
      <c r="O414" s="81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4.4" x14ac:dyDescent="0.3">
      <c r="A415" s="74"/>
      <c r="B415" s="74"/>
      <c r="C415" s="74"/>
      <c r="D415" s="74"/>
      <c r="E415" s="80"/>
      <c r="F415" s="74"/>
      <c r="G415" s="81"/>
      <c r="H415" s="74"/>
      <c r="I415" s="81"/>
      <c r="J415" s="74"/>
      <c r="K415" s="81"/>
      <c r="L415" s="74"/>
      <c r="M415" s="81"/>
      <c r="N415" s="74"/>
      <c r="O415" s="81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4.4" x14ac:dyDescent="0.3">
      <c r="A416" s="74"/>
      <c r="B416" s="74"/>
      <c r="C416" s="74"/>
      <c r="D416" s="74"/>
      <c r="E416" s="80"/>
      <c r="F416" s="74"/>
      <c r="G416" s="81"/>
      <c r="H416" s="74"/>
      <c r="I416" s="81"/>
      <c r="J416" s="74"/>
      <c r="K416" s="81"/>
      <c r="L416" s="74"/>
      <c r="M416" s="81"/>
      <c r="N416" s="74"/>
      <c r="O416" s="81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4.4" x14ac:dyDescent="0.3">
      <c r="A417" s="74"/>
      <c r="B417" s="74"/>
      <c r="C417" s="74"/>
      <c r="D417" s="74"/>
      <c r="E417" s="80"/>
      <c r="F417" s="74"/>
      <c r="G417" s="81"/>
      <c r="H417" s="74"/>
      <c r="I417" s="81"/>
      <c r="J417" s="74"/>
      <c r="K417" s="81"/>
      <c r="L417" s="74"/>
      <c r="M417" s="81"/>
      <c r="N417" s="74"/>
      <c r="O417" s="81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4.4" x14ac:dyDescent="0.3">
      <c r="A418" s="74"/>
      <c r="B418" s="74"/>
      <c r="C418" s="74"/>
      <c r="D418" s="74"/>
      <c r="E418" s="80"/>
      <c r="F418" s="74"/>
      <c r="G418" s="81"/>
      <c r="H418" s="74"/>
      <c r="I418" s="81"/>
      <c r="J418" s="74"/>
      <c r="K418" s="81"/>
      <c r="L418" s="74"/>
      <c r="M418" s="81"/>
      <c r="N418" s="74"/>
      <c r="O418" s="81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4.4" x14ac:dyDescent="0.3">
      <c r="A419" s="74"/>
      <c r="B419" s="74"/>
      <c r="C419" s="74"/>
      <c r="D419" s="74"/>
      <c r="E419" s="80"/>
      <c r="F419" s="74"/>
      <c r="G419" s="81"/>
      <c r="H419" s="74"/>
      <c r="I419" s="81"/>
      <c r="J419" s="74"/>
      <c r="K419" s="81"/>
      <c r="L419" s="74"/>
      <c r="M419" s="81"/>
      <c r="N419" s="74"/>
      <c r="O419" s="81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4.4" x14ac:dyDescent="0.3">
      <c r="A420" s="74"/>
      <c r="B420" s="74"/>
      <c r="C420" s="74"/>
      <c r="D420" s="74"/>
      <c r="E420" s="80"/>
      <c r="F420" s="74"/>
      <c r="G420" s="81"/>
      <c r="H420" s="74"/>
      <c r="I420" s="81"/>
      <c r="J420" s="74"/>
      <c r="K420" s="81"/>
      <c r="L420" s="74"/>
      <c r="M420" s="81"/>
      <c r="N420" s="74"/>
      <c r="O420" s="81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4.4" x14ac:dyDescent="0.3">
      <c r="A421" s="74"/>
      <c r="B421" s="74"/>
      <c r="C421" s="74"/>
      <c r="D421" s="74"/>
      <c r="E421" s="80"/>
      <c r="F421" s="74"/>
      <c r="G421" s="81"/>
      <c r="H421" s="74"/>
      <c r="I421" s="81"/>
      <c r="J421" s="74"/>
      <c r="K421" s="81"/>
      <c r="L421" s="74"/>
      <c r="M421" s="81"/>
      <c r="N421" s="74"/>
      <c r="O421" s="81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4.4" x14ac:dyDescent="0.3">
      <c r="A422" s="74"/>
      <c r="B422" s="74"/>
      <c r="C422" s="74"/>
      <c r="D422" s="74"/>
      <c r="E422" s="80"/>
      <c r="F422" s="74"/>
      <c r="G422" s="81"/>
      <c r="H422" s="74"/>
      <c r="I422" s="81"/>
      <c r="J422" s="74"/>
      <c r="K422" s="81"/>
      <c r="L422" s="74"/>
      <c r="M422" s="81"/>
      <c r="N422" s="74"/>
      <c r="O422" s="81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4.4" x14ac:dyDescent="0.3">
      <c r="A423" s="74"/>
      <c r="B423" s="74"/>
      <c r="C423" s="74"/>
      <c r="D423" s="74"/>
      <c r="E423" s="80"/>
      <c r="F423" s="74"/>
      <c r="G423" s="81"/>
      <c r="H423" s="74"/>
      <c r="I423" s="81"/>
      <c r="J423" s="74"/>
      <c r="K423" s="81"/>
      <c r="L423" s="74"/>
      <c r="M423" s="81"/>
      <c r="N423" s="74"/>
      <c r="O423" s="81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4.4" x14ac:dyDescent="0.3">
      <c r="A424" s="74"/>
      <c r="B424" s="74"/>
      <c r="C424" s="74"/>
      <c r="D424" s="74"/>
      <c r="E424" s="80"/>
      <c r="F424" s="74"/>
      <c r="G424" s="81"/>
      <c r="H424" s="74"/>
      <c r="I424" s="81"/>
      <c r="J424" s="74"/>
      <c r="K424" s="81"/>
      <c r="L424" s="74"/>
      <c r="M424" s="81"/>
      <c r="N424" s="74"/>
      <c r="O424" s="81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4.4" x14ac:dyDescent="0.3">
      <c r="A425" s="74"/>
      <c r="B425" s="74"/>
      <c r="C425" s="74"/>
      <c r="D425" s="74"/>
      <c r="E425" s="80"/>
      <c r="F425" s="74"/>
      <c r="G425" s="81"/>
      <c r="H425" s="74"/>
      <c r="I425" s="81"/>
      <c r="J425" s="74"/>
      <c r="K425" s="81"/>
      <c r="L425" s="74"/>
      <c r="M425" s="81"/>
      <c r="N425" s="74"/>
      <c r="O425" s="81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4.4" x14ac:dyDescent="0.3">
      <c r="A426" s="74"/>
      <c r="B426" s="74"/>
      <c r="C426" s="74"/>
      <c r="D426" s="74"/>
      <c r="E426" s="80"/>
      <c r="F426" s="74"/>
      <c r="G426" s="81"/>
      <c r="H426" s="74"/>
      <c r="I426" s="81"/>
      <c r="J426" s="74"/>
      <c r="K426" s="81"/>
      <c r="L426" s="74"/>
      <c r="M426" s="81"/>
      <c r="N426" s="74"/>
      <c r="O426" s="81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4.4" x14ac:dyDescent="0.3">
      <c r="A427" s="74"/>
      <c r="B427" s="74"/>
      <c r="C427" s="74"/>
      <c r="D427" s="74"/>
      <c r="E427" s="80"/>
      <c r="F427" s="74"/>
      <c r="G427" s="81"/>
      <c r="H427" s="74"/>
      <c r="I427" s="81"/>
      <c r="J427" s="74"/>
      <c r="K427" s="81"/>
      <c r="L427" s="74"/>
      <c r="M427" s="81"/>
      <c r="N427" s="74"/>
      <c r="O427" s="81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4.4" x14ac:dyDescent="0.3">
      <c r="A428" s="74"/>
      <c r="B428" s="74"/>
      <c r="C428" s="74"/>
      <c r="D428" s="74"/>
      <c r="E428" s="80"/>
      <c r="F428" s="74"/>
      <c r="G428" s="81"/>
      <c r="H428" s="74"/>
      <c r="I428" s="81"/>
      <c r="J428" s="74"/>
      <c r="K428" s="81"/>
      <c r="L428" s="74"/>
      <c r="M428" s="81"/>
      <c r="N428" s="74"/>
      <c r="O428" s="81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4.4" x14ac:dyDescent="0.3">
      <c r="A429" s="74"/>
      <c r="B429" s="74"/>
      <c r="C429" s="74"/>
      <c r="D429" s="74"/>
      <c r="E429" s="80"/>
      <c r="F429" s="74"/>
      <c r="G429" s="81"/>
      <c r="H429" s="74"/>
      <c r="I429" s="81"/>
      <c r="J429" s="74"/>
      <c r="K429" s="81"/>
      <c r="L429" s="74"/>
      <c r="M429" s="81"/>
      <c r="N429" s="74"/>
      <c r="O429" s="81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4.4" x14ac:dyDescent="0.3">
      <c r="A430" s="74"/>
      <c r="B430" s="74"/>
      <c r="C430" s="74"/>
      <c r="D430" s="74"/>
      <c r="E430" s="80"/>
      <c r="F430" s="74"/>
      <c r="G430" s="81"/>
      <c r="H430" s="74"/>
      <c r="I430" s="81"/>
      <c r="J430" s="74"/>
      <c r="K430" s="81"/>
      <c r="L430" s="74"/>
      <c r="M430" s="81"/>
      <c r="N430" s="74"/>
      <c r="O430" s="81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4.4" x14ac:dyDescent="0.3">
      <c r="A431" s="74"/>
      <c r="B431" s="74"/>
      <c r="C431" s="74"/>
      <c r="D431" s="74"/>
      <c r="E431" s="80"/>
      <c r="F431" s="74"/>
      <c r="G431" s="81"/>
      <c r="H431" s="74"/>
      <c r="I431" s="81"/>
      <c r="J431" s="74"/>
      <c r="K431" s="81"/>
      <c r="L431" s="74"/>
      <c r="M431" s="81"/>
      <c r="N431" s="74"/>
      <c r="O431" s="81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4.4" x14ac:dyDescent="0.3">
      <c r="A432" s="74"/>
      <c r="B432" s="74"/>
      <c r="C432" s="74"/>
      <c r="D432" s="74"/>
      <c r="E432" s="80"/>
      <c r="F432" s="74"/>
      <c r="G432" s="81"/>
      <c r="H432" s="74"/>
      <c r="I432" s="81"/>
      <c r="J432" s="74"/>
      <c r="K432" s="81"/>
      <c r="L432" s="74"/>
      <c r="M432" s="81"/>
      <c r="N432" s="74"/>
      <c r="O432" s="81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4.4" x14ac:dyDescent="0.3">
      <c r="A433" s="74"/>
      <c r="B433" s="74"/>
      <c r="C433" s="74"/>
      <c r="D433" s="74"/>
      <c r="E433" s="80"/>
      <c r="F433" s="74"/>
      <c r="G433" s="81"/>
      <c r="H433" s="74"/>
      <c r="I433" s="81"/>
      <c r="J433" s="74"/>
      <c r="K433" s="81"/>
      <c r="L433" s="74"/>
      <c r="M433" s="81"/>
      <c r="N433" s="74"/>
      <c r="O433" s="81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4.4" x14ac:dyDescent="0.3">
      <c r="A434" s="74"/>
      <c r="B434" s="74"/>
      <c r="C434" s="74"/>
      <c r="D434" s="74"/>
      <c r="E434" s="80"/>
      <c r="F434" s="74"/>
      <c r="G434" s="81"/>
      <c r="H434" s="74"/>
      <c r="I434" s="81"/>
      <c r="J434" s="74"/>
      <c r="K434" s="81"/>
      <c r="L434" s="74"/>
      <c r="M434" s="81"/>
      <c r="N434" s="74"/>
      <c r="O434" s="81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4.4" x14ac:dyDescent="0.3">
      <c r="A435" s="74"/>
      <c r="B435" s="74"/>
      <c r="C435" s="74"/>
      <c r="D435" s="74"/>
      <c r="E435" s="80"/>
      <c r="F435" s="74"/>
      <c r="G435" s="81"/>
      <c r="H435" s="74"/>
      <c r="I435" s="81"/>
      <c r="J435" s="74"/>
      <c r="K435" s="81"/>
      <c r="L435" s="74"/>
      <c r="M435" s="81"/>
      <c r="N435" s="74"/>
      <c r="O435" s="81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4.4" x14ac:dyDescent="0.3">
      <c r="A436" s="74"/>
      <c r="B436" s="74"/>
      <c r="C436" s="74"/>
      <c r="D436" s="74"/>
      <c r="E436" s="80"/>
      <c r="F436" s="74"/>
      <c r="G436" s="81"/>
      <c r="H436" s="74"/>
      <c r="I436" s="81"/>
      <c r="J436" s="74"/>
      <c r="K436" s="81"/>
      <c r="L436" s="74"/>
      <c r="M436" s="81"/>
      <c r="N436" s="74"/>
      <c r="O436" s="81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4.4" x14ac:dyDescent="0.3">
      <c r="A437" s="74"/>
      <c r="B437" s="74"/>
      <c r="C437" s="74"/>
      <c r="D437" s="74"/>
      <c r="E437" s="80"/>
      <c r="F437" s="74"/>
      <c r="G437" s="81"/>
      <c r="H437" s="74"/>
      <c r="I437" s="81"/>
      <c r="J437" s="74"/>
      <c r="K437" s="81"/>
      <c r="L437" s="74"/>
      <c r="M437" s="81"/>
      <c r="N437" s="74"/>
      <c r="O437" s="81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4.4" x14ac:dyDescent="0.3">
      <c r="A438" s="74"/>
      <c r="B438" s="74"/>
      <c r="C438" s="74"/>
      <c r="D438" s="74"/>
      <c r="E438" s="80"/>
      <c r="F438" s="74"/>
      <c r="G438" s="81"/>
      <c r="H438" s="74"/>
      <c r="I438" s="81"/>
      <c r="J438" s="74"/>
      <c r="K438" s="81"/>
      <c r="L438" s="74"/>
      <c r="M438" s="81"/>
      <c r="N438" s="74"/>
      <c r="O438" s="81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4.4" x14ac:dyDescent="0.3">
      <c r="A439" s="74"/>
      <c r="B439" s="74"/>
      <c r="C439" s="74"/>
      <c r="D439" s="74"/>
      <c r="E439" s="80"/>
      <c r="F439" s="74"/>
      <c r="G439" s="81"/>
      <c r="H439" s="74"/>
      <c r="I439" s="81"/>
      <c r="J439" s="74"/>
      <c r="K439" s="81"/>
      <c r="L439" s="74"/>
      <c r="M439" s="81"/>
      <c r="N439" s="74"/>
      <c r="O439" s="81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4.4" x14ac:dyDescent="0.3">
      <c r="A440" s="74"/>
      <c r="B440" s="74"/>
      <c r="C440" s="74"/>
      <c r="D440" s="74"/>
      <c r="E440" s="80"/>
      <c r="F440" s="74"/>
      <c r="G440" s="81"/>
      <c r="H440" s="74"/>
      <c r="I440" s="81"/>
      <c r="J440" s="74"/>
      <c r="K440" s="81"/>
      <c r="L440" s="74"/>
      <c r="M440" s="81"/>
      <c r="N440" s="74"/>
      <c r="O440" s="81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4.4" x14ac:dyDescent="0.3">
      <c r="A441" s="74"/>
      <c r="B441" s="74"/>
      <c r="C441" s="74"/>
      <c r="D441" s="74"/>
      <c r="E441" s="80"/>
      <c r="F441" s="74"/>
      <c r="G441" s="81"/>
      <c r="H441" s="74"/>
      <c r="I441" s="81"/>
      <c r="J441" s="74"/>
      <c r="K441" s="81"/>
      <c r="L441" s="74"/>
      <c r="M441" s="81"/>
      <c r="N441" s="74"/>
      <c r="O441" s="81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4.4" x14ac:dyDescent="0.3">
      <c r="A442" s="74"/>
      <c r="B442" s="74"/>
      <c r="C442" s="74"/>
      <c r="D442" s="74"/>
      <c r="E442" s="80"/>
      <c r="F442" s="74"/>
      <c r="G442" s="81"/>
      <c r="H442" s="74"/>
      <c r="I442" s="81"/>
      <c r="J442" s="74"/>
      <c r="K442" s="81"/>
      <c r="L442" s="74"/>
      <c r="M442" s="81"/>
      <c r="N442" s="74"/>
      <c r="O442" s="81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4.4" x14ac:dyDescent="0.3">
      <c r="A443" s="74"/>
      <c r="B443" s="74"/>
      <c r="C443" s="74"/>
      <c r="D443" s="74"/>
      <c r="E443" s="80"/>
      <c r="F443" s="74"/>
      <c r="G443" s="81"/>
      <c r="H443" s="74"/>
      <c r="I443" s="81"/>
      <c r="J443" s="74"/>
      <c r="K443" s="81"/>
      <c r="L443" s="74"/>
      <c r="M443" s="81"/>
      <c r="N443" s="74"/>
      <c r="O443" s="81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4.4" x14ac:dyDescent="0.3">
      <c r="A444" s="74"/>
      <c r="B444" s="74"/>
      <c r="C444" s="74"/>
      <c r="D444" s="74"/>
      <c r="E444" s="80"/>
      <c r="F444" s="74"/>
      <c r="G444" s="81"/>
      <c r="H444" s="74"/>
      <c r="I444" s="81"/>
      <c r="J444" s="74"/>
      <c r="K444" s="81"/>
      <c r="L444" s="74"/>
      <c r="M444" s="81"/>
      <c r="N444" s="74"/>
      <c r="O444" s="81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4.4" x14ac:dyDescent="0.3">
      <c r="A445" s="74"/>
      <c r="B445" s="74"/>
      <c r="C445" s="74"/>
      <c r="D445" s="74"/>
      <c r="E445" s="80"/>
      <c r="F445" s="74"/>
      <c r="G445" s="81"/>
      <c r="H445" s="74"/>
      <c r="I445" s="81"/>
      <c r="J445" s="74"/>
      <c r="K445" s="81"/>
      <c r="L445" s="74"/>
      <c r="M445" s="81"/>
      <c r="N445" s="74"/>
      <c r="O445" s="81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4.4" x14ac:dyDescent="0.3">
      <c r="A446" s="74"/>
      <c r="B446" s="74"/>
      <c r="C446" s="74"/>
      <c r="D446" s="74"/>
      <c r="E446" s="80"/>
      <c r="F446" s="74"/>
      <c r="G446" s="81"/>
      <c r="H446" s="74"/>
      <c r="I446" s="81"/>
      <c r="J446" s="74"/>
      <c r="K446" s="81"/>
      <c r="L446" s="74"/>
      <c r="M446" s="81"/>
      <c r="N446" s="74"/>
      <c r="O446" s="81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4.4" x14ac:dyDescent="0.3">
      <c r="A447" s="74"/>
      <c r="B447" s="74"/>
      <c r="C447" s="74"/>
      <c r="D447" s="74"/>
      <c r="E447" s="80"/>
      <c r="F447" s="74"/>
      <c r="G447" s="81"/>
      <c r="H447" s="74"/>
      <c r="I447" s="81"/>
      <c r="J447" s="74"/>
      <c r="K447" s="81"/>
      <c r="L447" s="74"/>
      <c r="M447" s="81"/>
      <c r="N447" s="74"/>
      <c r="O447" s="81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4.4" x14ac:dyDescent="0.3">
      <c r="A448" s="74"/>
      <c r="B448" s="74"/>
      <c r="C448" s="74"/>
      <c r="D448" s="74"/>
      <c r="E448" s="80"/>
      <c r="F448" s="74"/>
      <c r="G448" s="81"/>
      <c r="H448" s="74"/>
      <c r="I448" s="81"/>
      <c r="J448" s="74"/>
      <c r="K448" s="81"/>
      <c r="L448" s="74"/>
      <c r="M448" s="81"/>
      <c r="N448" s="74"/>
      <c r="O448" s="81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4.4" x14ac:dyDescent="0.3">
      <c r="A449" s="74"/>
      <c r="B449" s="74"/>
      <c r="C449" s="74"/>
      <c r="D449" s="74"/>
      <c r="E449" s="80"/>
      <c r="F449" s="74"/>
      <c r="G449" s="81"/>
      <c r="H449" s="74"/>
      <c r="I449" s="81"/>
      <c r="J449" s="74"/>
      <c r="K449" s="81"/>
      <c r="L449" s="74"/>
      <c r="M449" s="81"/>
      <c r="N449" s="74"/>
      <c r="O449" s="81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4.4" x14ac:dyDescent="0.3">
      <c r="A450" s="74"/>
      <c r="B450" s="74"/>
      <c r="C450" s="74"/>
      <c r="D450" s="74"/>
      <c r="E450" s="80"/>
      <c r="F450" s="74"/>
      <c r="G450" s="81"/>
      <c r="H450" s="74"/>
      <c r="I450" s="81"/>
      <c r="J450" s="74"/>
      <c r="K450" s="81"/>
      <c r="L450" s="74"/>
      <c r="M450" s="81"/>
      <c r="N450" s="74"/>
      <c r="O450" s="81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4.4" x14ac:dyDescent="0.3">
      <c r="A451" s="74"/>
      <c r="B451" s="74"/>
      <c r="C451" s="74"/>
      <c r="D451" s="74"/>
      <c r="E451" s="80"/>
      <c r="F451" s="74"/>
      <c r="G451" s="81"/>
      <c r="H451" s="74"/>
      <c r="I451" s="81"/>
      <c r="J451" s="74"/>
      <c r="K451" s="81"/>
      <c r="L451" s="74"/>
      <c r="M451" s="81"/>
      <c r="N451" s="74"/>
      <c r="O451" s="81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4.4" x14ac:dyDescent="0.3">
      <c r="A452" s="74"/>
      <c r="B452" s="74"/>
      <c r="C452" s="74"/>
      <c r="D452" s="74"/>
      <c r="E452" s="80"/>
      <c r="F452" s="74"/>
      <c r="G452" s="81"/>
      <c r="H452" s="74"/>
      <c r="I452" s="81"/>
      <c r="J452" s="74"/>
      <c r="K452" s="81"/>
      <c r="L452" s="74"/>
      <c r="M452" s="81"/>
      <c r="N452" s="74"/>
      <c r="O452" s="81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4.4" x14ac:dyDescent="0.3">
      <c r="A453" s="74"/>
      <c r="B453" s="74"/>
      <c r="C453" s="74"/>
      <c r="D453" s="74"/>
      <c r="E453" s="80"/>
      <c r="F453" s="74"/>
      <c r="G453" s="81"/>
      <c r="H453" s="74"/>
      <c r="I453" s="81"/>
      <c r="J453" s="74"/>
      <c r="K453" s="81"/>
      <c r="L453" s="74"/>
      <c r="M453" s="81"/>
      <c r="N453" s="74"/>
      <c r="O453" s="81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4.4" x14ac:dyDescent="0.3">
      <c r="A454" s="74"/>
      <c r="B454" s="74"/>
      <c r="C454" s="74"/>
      <c r="D454" s="74"/>
      <c r="E454" s="80"/>
      <c r="F454" s="74"/>
      <c r="G454" s="81"/>
      <c r="H454" s="74"/>
      <c r="I454" s="81"/>
      <c r="J454" s="74"/>
      <c r="K454" s="81"/>
      <c r="L454" s="74"/>
      <c r="M454" s="81"/>
      <c r="N454" s="74"/>
      <c r="O454" s="81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4.4" x14ac:dyDescent="0.3">
      <c r="A455" s="74"/>
      <c r="B455" s="74"/>
      <c r="C455" s="74"/>
      <c r="D455" s="74"/>
      <c r="E455" s="80"/>
      <c r="F455" s="74"/>
      <c r="G455" s="81"/>
      <c r="H455" s="74"/>
      <c r="I455" s="81"/>
      <c r="J455" s="74"/>
      <c r="K455" s="81"/>
      <c r="L455" s="74"/>
      <c r="M455" s="81"/>
      <c r="N455" s="74"/>
      <c r="O455" s="81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4.4" x14ac:dyDescent="0.3">
      <c r="A456" s="74"/>
      <c r="B456" s="74"/>
      <c r="C456" s="74"/>
      <c r="D456" s="74"/>
      <c r="E456" s="80"/>
      <c r="F456" s="74"/>
      <c r="G456" s="81"/>
      <c r="H456" s="74"/>
      <c r="I456" s="81"/>
      <c r="J456" s="74"/>
      <c r="K456" s="81"/>
      <c r="L456" s="74"/>
      <c r="M456" s="81"/>
      <c r="N456" s="74"/>
      <c r="O456" s="81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4.4" x14ac:dyDescent="0.3">
      <c r="A457" s="74"/>
      <c r="B457" s="74"/>
      <c r="C457" s="74"/>
      <c r="D457" s="74"/>
      <c r="E457" s="80"/>
      <c r="F457" s="74"/>
      <c r="G457" s="81"/>
      <c r="H457" s="74"/>
      <c r="I457" s="81"/>
      <c r="J457" s="74"/>
      <c r="K457" s="81"/>
      <c r="L457" s="74"/>
      <c r="M457" s="81"/>
      <c r="N457" s="74"/>
      <c r="O457" s="81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4.4" x14ac:dyDescent="0.3">
      <c r="A458" s="74"/>
      <c r="B458" s="74"/>
      <c r="C458" s="74"/>
      <c r="D458" s="74"/>
      <c r="E458" s="80"/>
      <c r="F458" s="74"/>
      <c r="G458" s="81"/>
      <c r="H458" s="74"/>
      <c r="I458" s="81"/>
      <c r="J458" s="74"/>
      <c r="K458" s="81"/>
      <c r="L458" s="74"/>
      <c r="M458" s="81"/>
      <c r="N458" s="74"/>
      <c r="O458" s="81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4.4" x14ac:dyDescent="0.3">
      <c r="A459" s="74"/>
      <c r="B459" s="74"/>
      <c r="C459" s="74"/>
      <c r="D459" s="74"/>
      <c r="E459" s="80"/>
      <c r="F459" s="74"/>
      <c r="G459" s="81"/>
      <c r="H459" s="74"/>
      <c r="I459" s="81"/>
      <c r="J459" s="74"/>
      <c r="K459" s="81"/>
      <c r="L459" s="74"/>
      <c r="M459" s="81"/>
      <c r="N459" s="74"/>
      <c r="O459" s="81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4.4" x14ac:dyDescent="0.3">
      <c r="A460" s="74"/>
      <c r="B460" s="74"/>
      <c r="C460" s="74"/>
      <c r="D460" s="74"/>
      <c r="E460" s="80"/>
      <c r="F460" s="74"/>
      <c r="G460" s="81"/>
      <c r="H460" s="74"/>
      <c r="I460" s="81"/>
      <c r="J460" s="74"/>
      <c r="K460" s="81"/>
      <c r="L460" s="74"/>
      <c r="M460" s="81"/>
      <c r="N460" s="74"/>
      <c r="O460" s="81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4.4" x14ac:dyDescent="0.3">
      <c r="A461" s="74"/>
      <c r="B461" s="74"/>
      <c r="C461" s="74"/>
      <c r="D461" s="74"/>
      <c r="E461" s="80"/>
      <c r="F461" s="74"/>
      <c r="G461" s="81"/>
      <c r="H461" s="74"/>
      <c r="I461" s="81"/>
      <c r="J461" s="74"/>
      <c r="K461" s="81"/>
      <c r="L461" s="74"/>
      <c r="M461" s="81"/>
      <c r="N461" s="74"/>
      <c r="O461" s="81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4.4" x14ac:dyDescent="0.3">
      <c r="A462" s="74"/>
      <c r="B462" s="74"/>
      <c r="C462" s="74"/>
      <c r="D462" s="74"/>
      <c r="E462" s="80"/>
      <c r="F462" s="74"/>
      <c r="G462" s="81"/>
      <c r="H462" s="74"/>
      <c r="I462" s="81"/>
      <c r="J462" s="74"/>
      <c r="K462" s="81"/>
      <c r="L462" s="74"/>
      <c r="M462" s="81"/>
      <c r="N462" s="74"/>
      <c r="O462" s="81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4.4" x14ac:dyDescent="0.3">
      <c r="A463" s="74"/>
      <c r="B463" s="74"/>
      <c r="C463" s="74"/>
      <c r="D463" s="74"/>
      <c r="E463" s="80"/>
      <c r="F463" s="74"/>
      <c r="G463" s="81"/>
      <c r="H463" s="74"/>
      <c r="I463" s="81"/>
      <c r="J463" s="74"/>
      <c r="K463" s="81"/>
      <c r="L463" s="74"/>
      <c r="M463" s="81"/>
      <c r="N463" s="74"/>
      <c r="O463" s="81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4.4" x14ac:dyDescent="0.3">
      <c r="A464" s="74"/>
      <c r="B464" s="74"/>
      <c r="C464" s="74"/>
      <c r="D464" s="74"/>
      <c r="E464" s="80"/>
      <c r="F464" s="74"/>
      <c r="G464" s="81"/>
      <c r="H464" s="74"/>
      <c r="I464" s="81"/>
      <c r="J464" s="74"/>
      <c r="K464" s="81"/>
      <c r="L464" s="74"/>
      <c r="M464" s="81"/>
      <c r="N464" s="74"/>
      <c r="O464" s="81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4.4" x14ac:dyDescent="0.3">
      <c r="A465" s="74"/>
      <c r="B465" s="74"/>
      <c r="C465" s="74"/>
      <c r="D465" s="74"/>
      <c r="E465" s="80"/>
      <c r="F465" s="74"/>
      <c r="G465" s="81"/>
      <c r="H465" s="74"/>
      <c r="I465" s="81"/>
      <c r="J465" s="74"/>
      <c r="K465" s="81"/>
      <c r="L465" s="74"/>
      <c r="M465" s="81"/>
      <c r="N465" s="74"/>
      <c r="O465" s="81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4.4" x14ac:dyDescent="0.3">
      <c r="A466" s="74"/>
      <c r="B466" s="74"/>
      <c r="C466" s="74"/>
      <c r="D466" s="74"/>
      <c r="E466" s="80"/>
      <c r="F466" s="74"/>
      <c r="G466" s="81"/>
      <c r="H466" s="74"/>
      <c r="I466" s="81"/>
      <c r="J466" s="74"/>
      <c r="K466" s="81"/>
      <c r="L466" s="74"/>
      <c r="M466" s="81"/>
      <c r="N466" s="74"/>
      <c r="O466" s="81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4.4" x14ac:dyDescent="0.3">
      <c r="A467" s="74"/>
      <c r="B467" s="74"/>
      <c r="C467" s="74"/>
      <c r="D467" s="74"/>
      <c r="E467" s="80"/>
      <c r="F467" s="74"/>
      <c r="G467" s="81"/>
      <c r="H467" s="74"/>
      <c r="I467" s="81"/>
      <c r="J467" s="74"/>
      <c r="K467" s="81"/>
      <c r="L467" s="74"/>
      <c r="M467" s="81"/>
      <c r="N467" s="74"/>
      <c r="O467" s="81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4.4" x14ac:dyDescent="0.3">
      <c r="A468" s="74"/>
      <c r="B468" s="74"/>
      <c r="C468" s="74"/>
      <c r="D468" s="74"/>
      <c r="E468" s="80"/>
      <c r="F468" s="74"/>
      <c r="G468" s="81"/>
      <c r="H468" s="74"/>
      <c r="I468" s="81"/>
      <c r="J468" s="74"/>
      <c r="K468" s="81"/>
      <c r="L468" s="74"/>
      <c r="M468" s="81"/>
      <c r="N468" s="74"/>
      <c r="O468" s="81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4.4" x14ac:dyDescent="0.3">
      <c r="A469" s="74"/>
      <c r="B469" s="74"/>
      <c r="C469" s="74"/>
      <c r="D469" s="74"/>
      <c r="E469" s="80"/>
      <c r="F469" s="74"/>
      <c r="G469" s="81"/>
      <c r="H469" s="74"/>
      <c r="I469" s="81"/>
      <c r="J469" s="74"/>
      <c r="K469" s="81"/>
      <c r="L469" s="74"/>
      <c r="M469" s="81"/>
      <c r="N469" s="74"/>
      <c r="O469" s="81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4.4" x14ac:dyDescent="0.3">
      <c r="A470" s="74"/>
      <c r="B470" s="74"/>
      <c r="C470" s="74"/>
      <c r="D470" s="74"/>
      <c r="E470" s="80"/>
      <c r="F470" s="74"/>
      <c r="G470" s="81"/>
      <c r="H470" s="74"/>
      <c r="I470" s="81"/>
      <c r="J470" s="74"/>
      <c r="K470" s="81"/>
      <c r="L470" s="74"/>
      <c r="M470" s="81"/>
      <c r="N470" s="74"/>
      <c r="O470" s="81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4.4" x14ac:dyDescent="0.3">
      <c r="A471" s="74"/>
      <c r="B471" s="74"/>
      <c r="C471" s="74"/>
      <c r="D471" s="74"/>
      <c r="E471" s="80"/>
      <c r="F471" s="74"/>
      <c r="G471" s="81"/>
      <c r="H471" s="74"/>
      <c r="I471" s="81"/>
      <c r="J471" s="74"/>
      <c r="K471" s="81"/>
      <c r="L471" s="74"/>
      <c r="M471" s="81"/>
      <c r="N471" s="74"/>
      <c r="O471" s="81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4.4" x14ac:dyDescent="0.3">
      <c r="A472" s="74"/>
      <c r="B472" s="74"/>
      <c r="C472" s="74"/>
      <c r="D472" s="74"/>
      <c r="E472" s="80"/>
      <c r="F472" s="74"/>
      <c r="G472" s="81"/>
      <c r="H472" s="74"/>
      <c r="I472" s="81"/>
      <c r="J472" s="74"/>
      <c r="K472" s="81"/>
      <c r="L472" s="74"/>
      <c r="M472" s="81"/>
      <c r="N472" s="74"/>
      <c r="O472" s="81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4.4" x14ac:dyDescent="0.3">
      <c r="A473" s="74"/>
      <c r="B473" s="74"/>
      <c r="C473" s="74"/>
      <c r="D473" s="74"/>
      <c r="E473" s="80"/>
      <c r="F473" s="74"/>
      <c r="G473" s="81"/>
      <c r="H473" s="74"/>
      <c r="I473" s="81"/>
      <c r="J473" s="74"/>
      <c r="K473" s="81"/>
      <c r="L473" s="74"/>
      <c r="M473" s="81"/>
      <c r="N473" s="74"/>
      <c r="O473" s="81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4.4" x14ac:dyDescent="0.3">
      <c r="A474" s="74"/>
      <c r="B474" s="74"/>
      <c r="C474" s="74"/>
      <c r="D474" s="74"/>
      <c r="E474" s="80"/>
      <c r="F474" s="74"/>
      <c r="G474" s="81"/>
      <c r="H474" s="74"/>
      <c r="I474" s="81"/>
      <c r="J474" s="74"/>
      <c r="K474" s="81"/>
      <c r="L474" s="74"/>
      <c r="M474" s="81"/>
      <c r="N474" s="74"/>
      <c r="O474" s="81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4.4" x14ac:dyDescent="0.3">
      <c r="A475" s="74"/>
      <c r="B475" s="74"/>
      <c r="C475" s="74"/>
      <c r="D475" s="74"/>
      <c r="E475" s="80"/>
      <c r="F475" s="74"/>
      <c r="G475" s="81"/>
      <c r="H475" s="74"/>
      <c r="I475" s="81"/>
      <c r="J475" s="74"/>
      <c r="K475" s="81"/>
      <c r="L475" s="74"/>
      <c r="M475" s="81"/>
      <c r="N475" s="74"/>
      <c r="O475" s="81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4.4" x14ac:dyDescent="0.3">
      <c r="A476" s="74"/>
      <c r="B476" s="74"/>
      <c r="C476" s="74"/>
      <c r="D476" s="74"/>
      <c r="E476" s="80"/>
      <c r="F476" s="74"/>
      <c r="G476" s="81"/>
      <c r="H476" s="74"/>
      <c r="I476" s="81"/>
      <c r="J476" s="74"/>
      <c r="K476" s="81"/>
      <c r="L476" s="74"/>
      <c r="M476" s="81"/>
      <c r="N476" s="74"/>
      <c r="O476" s="81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4.4" x14ac:dyDescent="0.3">
      <c r="A477" s="74"/>
      <c r="B477" s="74"/>
      <c r="C477" s="74"/>
      <c r="D477" s="74"/>
      <c r="E477" s="80"/>
      <c r="F477" s="74"/>
      <c r="G477" s="81"/>
      <c r="H477" s="74"/>
      <c r="I477" s="81"/>
      <c r="J477" s="74"/>
      <c r="K477" s="81"/>
      <c r="L477" s="74"/>
      <c r="M477" s="81"/>
      <c r="N477" s="74"/>
      <c r="O477" s="81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4.4" x14ac:dyDescent="0.3">
      <c r="A478" s="74"/>
      <c r="B478" s="74"/>
      <c r="C478" s="74"/>
      <c r="D478" s="74"/>
      <c r="E478" s="80"/>
      <c r="F478" s="74"/>
      <c r="G478" s="81"/>
      <c r="H478" s="74"/>
      <c r="I478" s="81"/>
      <c r="J478" s="74"/>
      <c r="K478" s="81"/>
      <c r="L478" s="74"/>
      <c r="M478" s="81"/>
      <c r="N478" s="74"/>
      <c r="O478" s="81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4.4" x14ac:dyDescent="0.3">
      <c r="A479" s="74"/>
      <c r="B479" s="74"/>
      <c r="C479" s="74"/>
      <c r="D479" s="74"/>
      <c r="E479" s="80"/>
      <c r="F479" s="74"/>
      <c r="G479" s="81"/>
      <c r="H479" s="74"/>
      <c r="I479" s="81"/>
      <c r="J479" s="74"/>
      <c r="K479" s="81"/>
      <c r="L479" s="74"/>
      <c r="M479" s="81"/>
      <c r="N479" s="74"/>
      <c r="O479" s="81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4.4" x14ac:dyDescent="0.3">
      <c r="A480" s="74"/>
      <c r="B480" s="74"/>
      <c r="C480" s="74"/>
      <c r="D480" s="74"/>
      <c r="E480" s="80"/>
      <c r="F480" s="74"/>
      <c r="G480" s="81"/>
      <c r="H480" s="74"/>
      <c r="I480" s="81"/>
      <c r="J480" s="74"/>
      <c r="K480" s="81"/>
      <c r="L480" s="74"/>
      <c r="M480" s="81"/>
      <c r="N480" s="74"/>
      <c r="O480" s="81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4.4" x14ac:dyDescent="0.3">
      <c r="A481" s="74"/>
      <c r="B481" s="74"/>
      <c r="C481" s="74"/>
      <c r="D481" s="74"/>
      <c r="E481" s="80"/>
      <c r="F481" s="74"/>
      <c r="G481" s="81"/>
      <c r="H481" s="74"/>
      <c r="I481" s="81"/>
      <c r="J481" s="74"/>
      <c r="K481" s="81"/>
      <c r="L481" s="74"/>
      <c r="M481" s="81"/>
      <c r="N481" s="74"/>
      <c r="O481" s="81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4.4" x14ac:dyDescent="0.3">
      <c r="A482" s="74"/>
      <c r="B482" s="74"/>
      <c r="C482" s="74"/>
      <c r="D482" s="74"/>
      <c r="E482" s="80"/>
      <c r="F482" s="74"/>
      <c r="G482" s="81"/>
      <c r="H482" s="74"/>
      <c r="I482" s="81"/>
      <c r="J482" s="74"/>
      <c r="K482" s="81"/>
      <c r="L482" s="74"/>
      <c r="M482" s="81"/>
      <c r="N482" s="74"/>
      <c r="O482" s="81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4.4" x14ac:dyDescent="0.3">
      <c r="A483" s="74"/>
      <c r="B483" s="74"/>
      <c r="C483" s="74"/>
      <c r="D483" s="74"/>
      <c r="E483" s="80"/>
      <c r="F483" s="74"/>
      <c r="G483" s="81"/>
      <c r="H483" s="74"/>
      <c r="I483" s="81"/>
      <c r="J483" s="74"/>
      <c r="K483" s="81"/>
      <c r="L483" s="74"/>
      <c r="M483" s="81"/>
      <c r="N483" s="74"/>
      <c r="O483" s="81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4.4" x14ac:dyDescent="0.3">
      <c r="A484" s="74"/>
      <c r="B484" s="74"/>
      <c r="C484" s="74"/>
      <c r="D484" s="74"/>
      <c r="E484" s="80"/>
      <c r="F484" s="74"/>
      <c r="G484" s="81"/>
      <c r="H484" s="74"/>
      <c r="I484" s="81"/>
      <c r="J484" s="74"/>
      <c r="K484" s="81"/>
      <c r="L484" s="74"/>
      <c r="M484" s="81"/>
      <c r="N484" s="74"/>
      <c r="O484" s="81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4.4" x14ac:dyDescent="0.3">
      <c r="A485" s="74"/>
      <c r="B485" s="74"/>
      <c r="C485" s="74"/>
      <c r="D485" s="74"/>
      <c r="E485" s="80"/>
      <c r="F485" s="74"/>
      <c r="G485" s="81"/>
      <c r="H485" s="74"/>
      <c r="I485" s="81"/>
      <c r="J485" s="74"/>
      <c r="K485" s="81"/>
      <c r="L485" s="74"/>
      <c r="M485" s="81"/>
      <c r="N485" s="74"/>
      <c r="O485" s="81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4.4" x14ac:dyDescent="0.3">
      <c r="A486" s="74"/>
      <c r="B486" s="74"/>
      <c r="C486" s="74"/>
      <c r="D486" s="74"/>
      <c r="E486" s="80"/>
      <c r="F486" s="74"/>
      <c r="G486" s="81"/>
      <c r="H486" s="74"/>
      <c r="I486" s="81"/>
      <c r="J486" s="74"/>
      <c r="K486" s="81"/>
      <c r="L486" s="74"/>
      <c r="M486" s="81"/>
      <c r="N486" s="74"/>
      <c r="O486" s="81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4.4" x14ac:dyDescent="0.3">
      <c r="A487" s="74"/>
      <c r="B487" s="74"/>
      <c r="C487" s="74"/>
      <c r="D487" s="74"/>
      <c r="E487" s="80"/>
      <c r="F487" s="74"/>
      <c r="G487" s="81"/>
      <c r="H487" s="74"/>
      <c r="I487" s="81"/>
      <c r="J487" s="74"/>
      <c r="K487" s="81"/>
      <c r="L487" s="74"/>
      <c r="M487" s="81"/>
      <c r="N487" s="74"/>
      <c r="O487" s="81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4.4" x14ac:dyDescent="0.3">
      <c r="A488" s="74"/>
      <c r="B488" s="74"/>
      <c r="C488" s="74"/>
      <c r="D488" s="74"/>
      <c r="E488" s="80"/>
      <c r="F488" s="74"/>
      <c r="G488" s="81"/>
      <c r="H488" s="74"/>
      <c r="I488" s="81"/>
      <c r="J488" s="74"/>
      <c r="K488" s="81"/>
      <c r="L488" s="74"/>
      <c r="M488" s="81"/>
      <c r="N488" s="74"/>
      <c r="O488" s="81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4.4" x14ac:dyDescent="0.3">
      <c r="A489" s="74"/>
      <c r="B489" s="74"/>
      <c r="C489" s="74"/>
      <c r="D489" s="74"/>
      <c r="E489" s="80"/>
      <c r="F489" s="74"/>
      <c r="G489" s="81"/>
      <c r="H489" s="74"/>
      <c r="I489" s="81"/>
      <c r="J489" s="74"/>
      <c r="K489" s="81"/>
      <c r="L489" s="74"/>
      <c r="M489" s="81"/>
      <c r="N489" s="74"/>
      <c r="O489" s="81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4.4" x14ac:dyDescent="0.3">
      <c r="A490" s="74"/>
      <c r="B490" s="74"/>
      <c r="C490" s="74"/>
      <c r="D490" s="74"/>
      <c r="E490" s="80"/>
      <c r="F490" s="74"/>
      <c r="G490" s="81"/>
      <c r="H490" s="74"/>
      <c r="I490" s="81"/>
      <c r="J490" s="74"/>
      <c r="K490" s="81"/>
      <c r="L490" s="74"/>
      <c r="M490" s="81"/>
      <c r="N490" s="74"/>
      <c r="O490" s="81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4.4" x14ac:dyDescent="0.3">
      <c r="A491" s="74"/>
      <c r="B491" s="74"/>
      <c r="C491" s="74"/>
      <c r="D491" s="74"/>
      <c r="E491" s="80"/>
      <c r="F491" s="74"/>
      <c r="G491" s="81"/>
      <c r="H491" s="74"/>
      <c r="I491" s="81"/>
      <c r="J491" s="74"/>
      <c r="K491" s="81"/>
      <c r="L491" s="74"/>
      <c r="M491" s="81"/>
      <c r="N491" s="74"/>
      <c r="O491" s="81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4.4" x14ac:dyDescent="0.3">
      <c r="A492" s="74"/>
      <c r="B492" s="74"/>
      <c r="C492" s="74"/>
      <c r="D492" s="74"/>
      <c r="E492" s="80"/>
      <c r="F492" s="74"/>
      <c r="G492" s="81"/>
      <c r="H492" s="74"/>
      <c r="I492" s="81"/>
      <c r="J492" s="74"/>
      <c r="K492" s="81"/>
      <c r="L492" s="74"/>
      <c r="M492" s="81"/>
      <c r="N492" s="74"/>
      <c r="O492" s="81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4.4" x14ac:dyDescent="0.3">
      <c r="A493" s="74"/>
      <c r="B493" s="74"/>
      <c r="C493" s="74"/>
      <c r="D493" s="74"/>
      <c r="E493" s="80"/>
      <c r="F493" s="74"/>
      <c r="G493" s="81"/>
      <c r="H493" s="74"/>
      <c r="I493" s="81"/>
      <c r="J493" s="74"/>
      <c r="K493" s="81"/>
      <c r="L493" s="74"/>
      <c r="M493" s="81"/>
      <c r="N493" s="74"/>
      <c r="O493" s="81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4.4" x14ac:dyDescent="0.3">
      <c r="A494" s="74"/>
      <c r="B494" s="74"/>
      <c r="C494" s="74"/>
      <c r="D494" s="74"/>
      <c r="E494" s="80"/>
      <c r="F494" s="74"/>
      <c r="G494" s="81"/>
      <c r="H494" s="74"/>
      <c r="I494" s="81"/>
      <c r="J494" s="74"/>
      <c r="K494" s="81"/>
      <c r="L494" s="74"/>
      <c r="M494" s="81"/>
      <c r="N494" s="74"/>
      <c r="O494" s="81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4.4" x14ac:dyDescent="0.3">
      <c r="A495" s="74"/>
      <c r="B495" s="74"/>
      <c r="C495" s="74"/>
      <c r="D495" s="74"/>
      <c r="E495" s="80"/>
      <c r="F495" s="74"/>
      <c r="G495" s="81"/>
      <c r="H495" s="74"/>
      <c r="I495" s="81"/>
      <c r="J495" s="74"/>
      <c r="K495" s="81"/>
      <c r="L495" s="74"/>
      <c r="M495" s="81"/>
      <c r="N495" s="74"/>
      <c r="O495" s="81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4.4" x14ac:dyDescent="0.3">
      <c r="A496" s="74"/>
      <c r="B496" s="74"/>
      <c r="C496" s="74"/>
      <c r="D496" s="74"/>
      <c r="E496" s="80"/>
      <c r="F496" s="74"/>
      <c r="G496" s="81"/>
      <c r="H496" s="74"/>
      <c r="I496" s="81"/>
      <c r="J496" s="74"/>
      <c r="K496" s="81"/>
      <c r="L496" s="74"/>
      <c r="M496" s="81"/>
      <c r="N496" s="74"/>
      <c r="O496" s="81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4.4" x14ac:dyDescent="0.3">
      <c r="A497" s="74"/>
      <c r="B497" s="74"/>
      <c r="C497" s="74"/>
      <c r="D497" s="74"/>
      <c r="E497" s="80"/>
      <c r="F497" s="74"/>
      <c r="G497" s="81"/>
      <c r="H497" s="74"/>
      <c r="I497" s="81"/>
      <c r="J497" s="74"/>
      <c r="K497" s="81"/>
      <c r="L497" s="74"/>
      <c r="M497" s="81"/>
      <c r="N497" s="74"/>
      <c r="O497" s="81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4.4" x14ac:dyDescent="0.3">
      <c r="A498" s="74"/>
      <c r="B498" s="74"/>
      <c r="C498" s="74"/>
      <c r="D498" s="74"/>
      <c r="E498" s="80"/>
      <c r="F498" s="74"/>
      <c r="G498" s="81"/>
      <c r="H498" s="74"/>
      <c r="I498" s="81"/>
      <c r="J498" s="74"/>
      <c r="K498" s="81"/>
      <c r="L498" s="74"/>
      <c r="M498" s="81"/>
      <c r="N498" s="74"/>
      <c r="O498" s="81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4.4" x14ac:dyDescent="0.3">
      <c r="A499" s="74"/>
      <c r="B499" s="74"/>
      <c r="C499" s="74"/>
      <c r="D499" s="74"/>
      <c r="E499" s="80"/>
      <c r="F499" s="74"/>
      <c r="G499" s="81"/>
      <c r="H499" s="74"/>
      <c r="I499" s="81"/>
      <c r="J499" s="74"/>
      <c r="K499" s="81"/>
      <c r="L499" s="74"/>
      <c r="M499" s="81"/>
      <c r="N499" s="74"/>
      <c r="O499" s="81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4.4" x14ac:dyDescent="0.3">
      <c r="A500" s="74"/>
      <c r="B500" s="74"/>
      <c r="C500" s="74"/>
      <c r="D500" s="74"/>
      <c r="E500" s="80"/>
      <c r="F500" s="74"/>
      <c r="G500" s="81"/>
      <c r="H500" s="74"/>
      <c r="I500" s="81"/>
      <c r="J500" s="74"/>
      <c r="K500" s="81"/>
      <c r="L500" s="74"/>
      <c r="M500" s="81"/>
      <c r="N500" s="74"/>
      <c r="O500" s="81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4.4" x14ac:dyDescent="0.3">
      <c r="A501" s="74"/>
      <c r="B501" s="74"/>
      <c r="C501" s="74"/>
      <c r="D501" s="74"/>
      <c r="E501" s="80"/>
      <c r="F501" s="74"/>
      <c r="G501" s="81"/>
      <c r="H501" s="74"/>
      <c r="I501" s="81"/>
      <c r="J501" s="74"/>
      <c r="K501" s="81"/>
      <c r="L501" s="74"/>
      <c r="M501" s="81"/>
      <c r="N501" s="74"/>
      <c r="O501" s="81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4.4" x14ac:dyDescent="0.3">
      <c r="A502" s="74"/>
      <c r="B502" s="74"/>
      <c r="C502" s="74"/>
      <c r="D502" s="74"/>
      <c r="E502" s="80"/>
      <c r="F502" s="74"/>
      <c r="G502" s="81"/>
      <c r="H502" s="74"/>
      <c r="I502" s="81"/>
      <c r="J502" s="74"/>
      <c r="K502" s="81"/>
      <c r="L502" s="74"/>
      <c r="M502" s="81"/>
      <c r="N502" s="74"/>
      <c r="O502" s="81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4.4" x14ac:dyDescent="0.3">
      <c r="A503" s="74"/>
      <c r="B503" s="74"/>
      <c r="C503" s="74"/>
      <c r="D503" s="74"/>
      <c r="E503" s="80"/>
      <c r="F503" s="74"/>
      <c r="G503" s="81"/>
      <c r="H503" s="74"/>
      <c r="I503" s="81"/>
      <c r="J503" s="74"/>
      <c r="K503" s="81"/>
      <c r="L503" s="74"/>
      <c r="M503" s="81"/>
      <c r="N503" s="74"/>
      <c r="O503" s="81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4.4" x14ac:dyDescent="0.3">
      <c r="A504" s="74"/>
      <c r="B504" s="74"/>
      <c r="C504" s="74"/>
      <c r="D504" s="74"/>
      <c r="E504" s="80"/>
      <c r="F504" s="74"/>
      <c r="G504" s="81"/>
      <c r="H504" s="74"/>
      <c r="I504" s="81"/>
      <c r="J504" s="74"/>
      <c r="K504" s="81"/>
      <c r="L504" s="74"/>
      <c r="M504" s="81"/>
      <c r="N504" s="74"/>
      <c r="O504" s="81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4.4" x14ac:dyDescent="0.3">
      <c r="A505" s="74"/>
      <c r="B505" s="74"/>
      <c r="C505" s="74"/>
      <c r="D505" s="74"/>
      <c r="E505" s="80"/>
      <c r="F505" s="74"/>
      <c r="G505" s="81"/>
      <c r="H505" s="74"/>
      <c r="I505" s="81"/>
      <c r="J505" s="74"/>
      <c r="K505" s="81"/>
      <c r="L505" s="74"/>
      <c r="M505" s="81"/>
      <c r="N505" s="74"/>
      <c r="O505" s="81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4.4" x14ac:dyDescent="0.3">
      <c r="A506" s="74"/>
      <c r="B506" s="74"/>
      <c r="C506" s="74"/>
      <c r="D506" s="74"/>
      <c r="E506" s="80"/>
      <c r="F506" s="74"/>
      <c r="G506" s="81"/>
      <c r="H506" s="74"/>
      <c r="I506" s="81"/>
      <c r="J506" s="74"/>
      <c r="K506" s="81"/>
      <c r="L506" s="74"/>
      <c r="M506" s="81"/>
      <c r="N506" s="74"/>
      <c r="O506" s="81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4.4" x14ac:dyDescent="0.3">
      <c r="A507" s="74"/>
      <c r="B507" s="74"/>
      <c r="C507" s="74"/>
      <c r="D507" s="74"/>
      <c r="E507" s="80"/>
      <c r="F507" s="74"/>
      <c r="G507" s="81"/>
      <c r="H507" s="74"/>
      <c r="I507" s="81"/>
      <c r="J507" s="74"/>
      <c r="K507" s="81"/>
      <c r="L507" s="74"/>
      <c r="M507" s="81"/>
      <c r="N507" s="74"/>
      <c r="O507" s="81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4.4" x14ac:dyDescent="0.3">
      <c r="A508" s="74"/>
      <c r="B508" s="74"/>
      <c r="C508" s="74"/>
      <c r="D508" s="74"/>
      <c r="E508" s="80"/>
      <c r="F508" s="74"/>
      <c r="G508" s="81"/>
      <c r="H508" s="74"/>
      <c r="I508" s="81"/>
      <c r="J508" s="74"/>
      <c r="K508" s="81"/>
      <c r="L508" s="74"/>
      <c r="M508" s="81"/>
      <c r="N508" s="74"/>
      <c r="O508" s="81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4.4" x14ac:dyDescent="0.3">
      <c r="A509" s="74"/>
      <c r="B509" s="74"/>
      <c r="C509" s="74"/>
      <c r="D509" s="74"/>
      <c r="E509" s="80"/>
      <c r="F509" s="74"/>
      <c r="G509" s="81"/>
      <c r="H509" s="74"/>
      <c r="I509" s="81"/>
      <c r="J509" s="74"/>
      <c r="K509" s="81"/>
      <c r="L509" s="74"/>
      <c r="M509" s="81"/>
      <c r="N509" s="74"/>
      <c r="O509" s="81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4.4" x14ac:dyDescent="0.3">
      <c r="A510" s="74"/>
      <c r="B510" s="74"/>
      <c r="C510" s="74"/>
      <c r="D510" s="74"/>
      <c r="E510" s="80"/>
      <c r="F510" s="74"/>
      <c r="G510" s="81"/>
      <c r="H510" s="74"/>
      <c r="I510" s="81"/>
      <c r="J510" s="74"/>
      <c r="K510" s="81"/>
      <c r="L510" s="74"/>
      <c r="M510" s="81"/>
      <c r="N510" s="74"/>
      <c r="O510" s="81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4.4" x14ac:dyDescent="0.3">
      <c r="A511" s="74"/>
      <c r="B511" s="74"/>
      <c r="C511" s="74"/>
      <c r="D511" s="74"/>
      <c r="E511" s="80"/>
      <c r="F511" s="74"/>
      <c r="G511" s="81"/>
      <c r="H511" s="74"/>
      <c r="I511" s="81"/>
      <c r="J511" s="74"/>
      <c r="K511" s="81"/>
      <c r="L511" s="74"/>
      <c r="M511" s="81"/>
      <c r="N511" s="74"/>
      <c r="O511" s="81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4.4" x14ac:dyDescent="0.3">
      <c r="A512" s="74"/>
      <c r="B512" s="74"/>
      <c r="C512" s="74"/>
      <c r="D512" s="74"/>
      <c r="E512" s="80"/>
      <c r="F512" s="74"/>
      <c r="G512" s="81"/>
      <c r="H512" s="74"/>
      <c r="I512" s="81"/>
      <c r="J512" s="74"/>
      <c r="K512" s="81"/>
      <c r="L512" s="74"/>
      <c r="M512" s="81"/>
      <c r="N512" s="74"/>
      <c r="O512" s="81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4.4" x14ac:dyDescent="0.3">
      <c r="A513" s="74"/>
      <c r="B513" s="74"/>
      <c r="C513" s="74"/>
      <c r="D513" s="74"/>
      <c r="E513" s="80"/>
      <c r="F513" s="74"/>
      <c r="G513" s="81"/>
      <c r="H513" s="74"/>
      <c r="I513" s="81"/>
      <c r="J513" s="74"/>
      <c r="K513" s="81"/>
      <c r="L513" s="74"/>
      <c r="M513" s="81"/>
      <c r="N513" s="74"/>
      <c r="O513" s="81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4.4" x14ac:dyDescent="0.3">
      <c r="A514" s="74"/>
      <c r="B514" s="74"/>
      <c r="C514" s="74"/>
      <c r="D514" s="74"/>
      <c r="E514" s="80"/>
      <c r="F514" s="74"/>
      <c r="G514" s="81"/>
      <c r="H514" s="74"/>
      <c r="I514" s="81"/>
      <c r="J514" s="74"/>
      <c r="K514" s="81"/>
      <c r="L514" s="74"/>
      <c r="M514" s="81"/>
      <c r="N514" s="74"/>
      <c r="O514" s="81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4.4" x14ac:dyDescent="0.3">
      <c r="A515" s="74"/>
      <c r="B515" s="74"/>
      <c r="C515" s="74"/>
      <c r="D515" s="74"/>
      <c r="E515" s="80"/>
      <c r="F515" s="74"/>
      <c r="G515" s="81"/>
      <c r="H515" s="74"/>
      <c r="I515" s="81"/>
      <c r="J515" s="74"/>
      <c r="K515" s="81"/>
      <c r="L515" s="74"/>
      <c r="M515" s="81"/>
      <c r="N515" s="74"/>
      <c r="O515" s="81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4.4" x14ac:dyDescent="0.3">
      <c r="A516" s="74"/>
      <c r="B516" s="74"/>
      <c r="C516" s="74"/>
      <c r="D516" s="74"/>
      <c r="E516" s="80"/>
      <c r="F516" s="74"/>
      <c r="G516" s="81"/>
      <c r="H516" s="74"/>
      <c r="I516" s="81"/>
      <c r="J516" s="74"/>
      <c r="K516" s="81"/>
      <c r="L516" s="74"/>
      <c r="M516" s="81"/>
      <c r="N516" s="74"/>
      <c r="O516" s="81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4.4" x14ac:dyDescent="0.3">
      <c r="A517" s="74"/>
      <c r="B517" s="74"/>
      <c r="C517" s="74"/>
      <c r="D517" s="74"/>
      <c r="E517" s="80"/>
      <c r="F517" s="74"/>
      <c r="G517" s="81"/>
      <c r="H517" s="74"/>
      <c r="I517" s="81"/>
      <c r="J517" s="74"/>
      <c r="K517" s="81"/>
      <c r="L517" s="74"/>
      <c r="M517" s="81"/>
      <c r="N517" s="74"/>
      <c r="O517" s="81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4.4" x14ac:dyDescent="0.3">
      <c r="A518" s="74"/>
      <c r="B518" s="74"/>
      <c r="C518" s="74"/>
      <c r="D518" s="74"/>
      <c r="E518" s="80"/>
      <c r="F518" s="74"/>
      <c r="G518" s="81"/>
      <c r="H518" s="74"/>
      <c r="I518" s="81"/>
      <c r="J518" s="74"/>
      <c r="K518" s="81"/>
      <c r="L518" s="74"/>
      <c r="M518" s="81"/>
      <c r="N518" s="74"/>
      <c r="O518" s="81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4.4" x14ac:dyDescent="0.3">
      <c r="A519" s="74"/>
      <c r="B519" s="74"/>
      <c r="C519" s="74"/>
      <c r="D519" s="74"/>
      <c r="E519" s="80"/>
      <c r="F519" s="74"/>
      <c r="G519" s="81"/>
      <c r="H519" s="74"/>
      <c r="I519" s="81"/>
      <c r="J519" s="74"/>
      <c r="K519" s="81"/>
      <c r="L519" s="74"/>
      <c r="M519" s="81"/>
      <c r="N519" s="74"/>
      <c r="O519" s="81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4.4" x14ac:dyDescent="0.3">
      <c r="A520" s="74"/>
      <c r="B520" s="74"/>
      <c r="C520" s="74"/>
      <c r="D520" s="74"/>
      <c r="E520" s="80"/>
      <c r="F520" s="74"/>
      <c r="G520" s="81"/>
      <c r="H520" s="74"/>
      <c r="I520" s="81"/>
      <c r="J520" s="74"/>
      <c r="K520" s="81"/>
      <c r="L520" s="74"/>
      <c r="M520" s="81"/>
      <c r="N520" s="74"/>
      <c r="O520" s="81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4.4" x14ac:dyDescent="0.3">
      <c r="A521" s="74"/>
      <c r="B521" s="74"/>
      <c r="C521" s="74"/>
      <c r="D521" s="74"/>
      <c r="E521" s="80"/>
      <c r="F521" s="74"/>
      <c r="G521" s="81"/>
      <c r="H521" s="74"/>
      <c r="I521" s="81"/>
      <c r="J521" s="74"/>
      <c r="K521" s="81"/>
      <c r="L521" s="74"/>
      <c r="M521" s="81"/>
      <c r="N521" s="74"/>
      <c r="O521" s="81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4.4" x14ac:dyDescent="0.3">
      <c r="A522" s="74"/>
      <c r="B522" s="74"/>
      <c r="C522" s="74"/>
      <c r="D522" s="74"/>
      <c r="E522" s="80"/>
      <c r="F522" s="74"/>
      <c r="G522" s="81"/>
      <c r="H522" s="74"/>
      <c r="I522" s="81"/>
      <c r="J522" s="74"/>
      <c r="K522" s="81"/>
      <c r="L522" s="74"/>
      <c r="M522" s="81"/>
      <c r="N522" s="74"/>
      <c r="O522" s="81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4.4" x14ac:dyDescent="0.3">
      <c r="A523" s="74"/>
      <c r="B523" s="74"/>
      <c r="C523" s="74"/>
      <c r="D523" s="74"/>
      <c r="E523" s="80"/>
      <c r="F523" s="74"/>
      <c r="G523" s="81"/>
      <c r="H523" s="74"/>
      <c r="I523" s="81"/>
      <c r="J523" s="74"/>
      <c r="K523" s="81"/>
      <c r="L523" s="74"/>
      <c r="M523" s="81"/>
      <c r="N523" s="74"/>
      <c r="O523" s="81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4.4" x14ac:dyDescent="0.3">
      <c r="A524" s="74"/>
      <c r="B524" s="74"/>
      <c r="C524" s="74"/>
      <c r="D524" s="74"/>
      <c r="E524" s="80"/>
      <c r="F524" s="74"/>
      <c r="G524" s="81"/>
      <c r="H524" s="74"/>
      <c r="I524" s="81"/>
      <c r="J524" s="74"/>
      <c r="K524" s="81"/>
      <c r="L524" s="74"/>
      <c r="M524" s="81"/>
      <c r="N524" s="74"/>
      <c r="O524" s="81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4.4" x14ac:dyDescent="0.3">
      <c r="A525" s="74"/>
      <c r="B525" s="74"/>
      <c r="C525" s="74"/>
      <c r="D525" s="74"/>
      <c r="E525" s="80"/>
      <c r="F525" s="74"/>
      <c r="G525" s="81"/>
      <c r="H525" s="74"/>
      <c r="I525" s="81"/>
      <c r="J525" s="74"/>
      <c r="K525" s="81"/>
      <c r="L525" s="74"/>
      <c r="M525" s="81"/>
      <c r="N525" s="74"/>
      <c r="O525" s="81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4.4" x14ac:dyDescent="0.3">
      <c r="A526" s="74"/>
      <c r="B526" s="74"/>
      <c r="C526" s="74"/>
      <c r="D526" s="74"/>
      <c r="E526" s="80"/>
      <c r="F526" s="74"/>
      <c r="G526" s="81"/>
      <c r="H526" s="74"/>
      <c r="I526" s="81"/>
      <c r="J526" s="74"/>
      <c r="K526" s="81"/>
      <c r="L526" s="74"/>
      <c r="M526" s="81"/>
      <c r="N526" s="74"/>
      <c r="O526" s="81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4.4" x14ac:dyDescent="0.3">
      <c r="A527" s="74"/>
      <c r="B527" s="74"/>
      <c r="C527" s="74"/>
      <c r="D527" s="74"/>
      <c r="E527" s="80"/>
      <c r="F527" s="74"/>
      <c r="G527" s="81"/>
      <c r="H527" s="74"/>
      <c r="I527" s="81"/>
      <c r="J527" s="74"/>
      <c r="K527" s="81"/>
      <c r="L527" s="74"/>
      <c r="M527" s="81"/>
      <c r="N527" s="74"/>
      <c r="O527" s="81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4.4" x14ac:dyDescent="0.3">
      <c r="A528" s="74"/>
      <c r="B528" s="74"/>
      <c r="C528" s="74"/>
      <c r="D528" s="74"/>
      <c r="E528" s="80"/>
      <c r="F528" s="74"/>
      <c r="G528" s="81"/>
      <c r="H528" s="74"/>
      <c r="I528" s="81"/>
      <c r="J528" s="74"/>
      <c r="K528" s="81"/>
      <c r="L528" s="74"/>
      <c r="M528" s="81"/>
      <c r="N528" s="74"/>
      <c r="O528" s="81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4.4" x14ac:dyDescent="0.3">
      <c r="A529" s="74"/>
      <c r="B529" s="74"/>
      <c r="C529" s="74"/>
      <c r="D529" s="74"/>
      <c r="E529" s="80"/>
      <c r="F529" s="74"/>
      <c r="G529" s="81"/>
      <c r="H529" s="74"/>
      <c r="I529" s="81"/>
      <c r="J529" s="74"/>
      <c r="K529" s="81"/>
      <c r="L529" s="74"/>
      <c r="M529" s="81"/>
      <c r="N529" s="74"/>
      <c r="O529" s="81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4.4" x14ac:dyDescent="0.3">
      <c r="A530" s="74"/>
      <c r="B530" s="74"/>
      <c r="C530" s="74"/>
      <c r="D530" s="74"/>
      <c r="E530" s="80"/>
      <c r="F530" s="74"/>
      <c r="G530" s="81"/>
      <c r="H530" s="74"/>
      <c r="I530" s="81"/>
      <c r="J530" s="74"/>
      <c r="K530" s="81"/>
      <c r="L530" s="74"/>
      <c r="M530" s="81"/>
      <c r="N530" s="74"/>
      <c r="O530" s="81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4.4" x14ac:dyDescent="0.3">
      <c r="A531" s="74"/>
      <c r="B531" s="74"/>
      <c r="C531" s="74"/>
      <c r="D531" s="74"/>
      <c r="E531" s="80"/>
      <c r="F531" s="74"/>
      <c r="G531" s="81"/>
      <c r="H531" s="74"/>
      <c r="I531" s="81"/>
      <c r="J531" s="74"/>
      <c r="K531" s="81"/>
      <c r="L531" s="74"/>
      <c r="M531" s="81"/>
      <c r="N531" s="74"/>
      <c r="O531" s="81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4.4" x14ac:dyDescent="0.3">
      <c r="A532" s="74"/>
      <c r="B532" s="74"/>
      <c r="C532" s="74"/>
      <c r="D532" s="74"/>
      <c r="E532" s="80"/>
      <c r="F532" s="74"/>
      <c r="G532" s="81"/>
      <c r="H532" s="74"/>
      <c r="I532" s="81"/>
      <c r="J532" s="74"/>
      <c r="K532" s="81"/>
      <c r="L532" s="74"/>
      <c r="M532" s="81"/>
      <c r="N532" s="74"/>
      <c r="O532" s="81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4.4" x14ac:dyDescent="0.3">
      <c r="A533" s="74"/>
      <c r="B533" s="74"/>
      <c r="C533" s="74"/>
      <c r="D533" s="74"/>
      <c r="E533" s="80"/>
      <c r="F533" s="74"/>
      <c r="G533" s="81"/>
      <c r="H533" s="74"/>
      <c r="I533" s="81"/>
      <c r="J533" s="74"/>
      <c r="K533" s="81"/>
      <c r="L533" s="74"/>
      <c r="M533" s="81"/>
      <c r="N533" s="74"/>
      <c r="O533" s="81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4.4" x14ac:dyDescent="0.3">
      <c r="A534" s="74"/>
      <c r="B534" s="74"/>
      <c r="C534" s="74"/>
      <c r="D534" s="74"/>
      <c r="E534" s="80"/>
      <c r="F534" s="74"/>
      <c r="G534" s="81"/>
      <c r="H534" s="74"/>
      <c r="I534" s="81"/>
      <c r="J534" s="74"/>
      <c r="K534" s="81"/>
      <c r="L534" s="74"/>
      <c r="M534" s="81"/>
      <c r="N534" s="74"/>
      <c r="O534" s="81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4.4" x14ac:dyDescent="0.3">
      <c r="A535" s="74"/>
      <c r="B535" s="74"/>
      <c r="C535" s="74"/>
      <c r="D535" s="74"/>
      <c r="E535" s="80"/>
      <c r="F535" s="74"/>
      <c r="G535" s="81"/>
      <c r="H535" s="74"/>
      <c r="I535" s="81"/>
      <c r="J535" s="74"/>
      <c r="K535" s="81"/>
      <c r="L535" s="74"/>
      <c r="M535" s="81"/>
      <c r="N535" s="74"/>
      <c r="O535" s="81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4.4" x14ac:dyDescent="0.3">
      <c r="A536" s="74"/>
      <c r="B536" s="74"/>
      <c r="C536" s="74"/>
      <c r="D536" s="74"/>
      <c r="E536" s="80"/>
      <c r="F536" s="74"/>
      <c r="G536" s="81"/>
      <c r="H536" s="74"/>
      <c r="I536" s="81"/>
      <c r="J536" s="74"/>
      <c r="K536" s="81"/>
      <c r="L536" s="74"/>
      <c r="M536" s="81"/>
      <c r="N536" s="74"/>
      <c r="O536" s="81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4.4" x14ac:dyDescent="0.3">
      <c r="A537" s="74"/>
      <c r="B537" s="74"/>
      <c r="C537" s="74"/>
      <c r="D537" s="74"/>
      <c r="E537" s="80"/>
      <c r="F537" s="74"/>
      <c r="G537" s="81"/>
      <c r="H537" s="74"/>
      <c r="I537" s="81"/>
      <c r="J537" s="74"/>
      <c r="K537" s="81"/>
      <c r="L537" s="74"/>
      <c r="M537" s="81"/>
      <c r="N537" s="74"/>
      <c r="O537" s="81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4.4" x14ac:dyDescent="0.3">
      <c r="A538" s="74"/>
      <c r="B538" s="74"/>
      <c r="C538" s="74"/>
      <c r="D538" s="74"/>
      <c r="E538" s="80"/>
      <c r="F538" s="74"/>
      <c r="G538" s="81"/>
      <c r="H538" s="74"/>
      <c r="I538" s="81"/>
      <c r="J538" s="74"/>
      <c r="K538" s="81"/>
      <c r="L538" s="74"/>
      <c r="M538" s="81"/>
      <c r="N538" s="74"/>
      <c r="O538" s="81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4.4" x14ac:dyDescent="0.3">
      <c r="A539" s="74"/>
      <c r="B539" s="74"/>
      <c r="C539" s="74"/>
      <c r="D539" s="74"/>
      <c r="E539" s="80"/>
      <c r="F539" s="74"/>
      <c r="G539" s="81"/>
      <c r="H539" s="74"/>
      <c r="I539" s="81"/>
      <c r="J539" s="74"/>
      <c r="K539" s="81"/>
      <c r="L539" s="74"/>
      <c r="M539" s="81"/>
      <c r="N539" s="74"/>
      <c r="O539" s="81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4.4" x14ac:dyDescent="0.3">
      <c r="A540" s="74"/>
      <c r="B540" s="74"/>
      <c r="C540" s="74"/>
      <c r="D540" s="74"/>
      <c r="E540" s="80"/>
      <c r="F540" s="74"/>
      <c r="G540" s="81"/>
      <c r="H540" s="74"/>
      <c r="I540" s="81"/>
      <c r="J540" s="74"/>
      <c r="K540" s="81"/>
      <c r="L540" s="74"/>
      <c r="M540" s="81"/>
      <c r="N540" s="74"/>
      <c r="O540" s="81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4.4" x14ac:dyDescent="0.3">
      <c r="A541" s="74"/>
      <c r="B541" s="74"/>
      <c r="C541" s="74"/>
      <c r="D541" s="74"/>
      <c r="E541" s="80"/>
      <c r="F541" s="74"/>
      <c r="G541" s="81"/>
      <c r="H541" s="74"/>
      <c r="I541" s="81"/>
      <c r="J541" s="74"/>
      <c r="K541" s="81"/>
      <c r="L541" s="74"/>
      <c r="M541" s="81"/>
      <c r="N541" s="74"/>
      <c r="O541" s="81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4.4" x14ac:dyDescent="0.3">
      <c r="A542" s="74"/>
      <c r="B542" s="74"/>
      <c r="C542" s="74"/>
      <c r="D542" s="74"/>
      <c r="E542" s="80"/>
      <c r="F542" s="74"/>
      <c r="G542" s="81"/>
      <c r="H542" s="74"/>
      <c r="I542" s="81"/>
      <c r="J542" s="74"/>
      <c r="K542" s="81"/>
      <c r="L542" s="74"/>
      <c r="M542" s="81"/>
      <c r="N542" s="74"/>
      <c r="O542" s="81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4.4" x14ac:dyDescent="0.3">
      <c r="A543" s="74"/>
      <c r="B543" s="74"/>
      <c r="C543" s="74"/>
      <c r="D543" s="74"/>
      <c r="E543" s="80"/>
      <c r="F543" s="74"/>
      <c r="G543" s="81"/>
      <c r="H543" s="74"/>
      <c r="I543" s="81"/>
      <c r="J543" s="74"/>
      <c r="K543" s="81"/>
      <c r="L543" s="74"/>
      <c r="M543" s="81"/>
      <c r="N543" s="74"/>
      <c r="O543" s="81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4.4" x14ac:dyDescent="0.3">
      <c r="A544" s="74"/>
      <c r="B544" s="74"/>
      <c r="C544" s="74"/>
      <c r="D544" s="74"/>
      <c r="E544" s="80"/>
      <c r="F544" s="74"/>
      <c r="G544" s="81"/>
      <c r="H544" s="74"/>
      <c r="I544" s="81"/>
      <c r="J544" s="74"/>
      <c r="K544" s="81"/>
      <c r="L544" s="74"/>
      <c r="M544" s="81"/>
      <c r="N544" s="74"/>
      <c r="O544" s="81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4.4" x14ac:dyDescent="0.3">
      <c r="A545" s="74"/>
      <c r="B545" s="74"/>
      <c r="C545" s="74"/>
      <c r="D545" s="74"/>
      <c r="E545" s="80"/>
      <c r="F545" s="74"/>
      <c r="G545" s="81"/>
      <c r="H545" s="74"/>
      <c r="I545" s="81"/>
      <c r="J545" s="74"/>
      <c r="K545" s="81"/>
      <c r="L545" s="74"/>
      <c r="M545" s="81"/>
      <c r="N545" s="74"/>
      <c r="O545" s="81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4.4" x14ac:dyDescent="0.3">
      <c r="A546" s="74"/>
      <c r="B546" s="74"/>
      <c r="C546" s="74"/>
      <c r="D546" s="74"/>
      <c r="E546" s="80"/>
      <c r="F546" s="74"/>
      <c r="G546" s="81"/>
      <c r="H546" s="74"/>
      <c r="I546" s="81"/>
      <c r="J546" s="74"/>
      <c r="K546" s="81"/>
      <c r="L546" s="74"/>
      <c r="M546" s="81"/>
      <c r="N546" s="74"/>
      <c r="O546" s="81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4.4" x14ac:dyDescent="0.3">
      <c r="A547" s="74"/>
      <c r="B547" s="74"/>
      <c r="C547" s="74"/>
      <c r="D547" s="74"/>
      <c r="E547" s="80"/>
      <c r="F547" s="74"/>
      <c r="G547" s="81"/>
      <c r="H547" s="74"/>
      <c r="I547" s="81"/>
      <c r="J547" s="74"/>
      <c r="K547" s="81"/>
      <c r="L547" s="74"/>
      <c r="M547" s="81"/>
      <c r="N547" s="74"/>
      <c r="O547" s="81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4.4" x14ac:dyDescent="0.3">
      <c r="A548" s="74"/>
      <c r="B548" s="74"/>
      <c r="C548" s="74"/>
      <c r="D548" s="74"/>
      <c r="E548" s="80"/>
      <c r="F548" s="74"/>
      <c r="G548" s="81"/>
      <c r="H548" s="74"/>
      <c r="I548" s="81"/>
      <c r="J548" s="74"/>
      <c r="K548" s="81"/>
      <c r="L548" s="74"/>
      <c r="M548" s="81"/>
      <c r="N548" s="74"/>
      <c r="O548" s="81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4.4" x14ac:dyDescent="0.3">
      <c r="A549" s="74"/>
      <c r="B549" s="74"/>
      <c r="C549" s="74"/>
      <c r="D549" s="74"/>
      <c r="E549" s="80"/>
      <c r="F549" s="74"/>
      <c r="G549" s="81"/>
      <c r="H549" s="74"/>
      <c r="I549" s="81"/>
      <c r="J549" s="74"/>
      <c r="K549" s="81"/>
      <c r="L549" s="74"/>
      <c r="M549" s="81"/>
      <c r="N549" s="74"/>
      <c r="O549" s="81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4.4" x14ac:dyDescent="0.3">
      <c r="A550" s="74"/>
      <c r="B550" s="74"/>
      <c r="C550" s="74"/>
      <c r="D550" s="74"/>
      <c r="E550" s="80"/>
      <c r="F550" s="74"/>
      <c r="G550" s="81"/>
      <c r="H550" s="74"/>
      <c r="I550" s="81"/>
      <c r="J550" s="74"/>
      <c r="K550" s="81"/>
      <c r="L550" s="74"/>
      <c r="M550" s="81"/>
      <c r="N550" s="74"/>
      <c r="O550" s="81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4.4" x14ac:dyDescent="0.3">
      <c r="A551" s="74"/>
      <c r="B551" s="74"/>
      <c r="C551" s="74"/>
      <c r="D551" s="74"/>
      <c r="E551" s="80"/>
      <c r="F551" s="74"/>
      <c r="G551" s="81"/>
      <c r="H551" s="74"/>
      <c r="I551" s="81"/>
      <c r="J551" s="74"/>
      <c r="K551" s="81"/>
      <c r="L551" s="74"/>
      <c r="M551" s="81"/>
      <c r="N551" s="74"/>
      <c r="O551" s="81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4.4" x14ac:dyDescent="0.3">
      <c r="A552" s="74"/>
      <c r="B552" s="74"/>
      <c r="C552" s="74"/>
      <c r="D552" s="74"/>
      <c r="E552" s="80"/>
      <c r="F552" s="74"/>
      <c r="G552" s="81"/>
      <c r="H552" s="74"/>
      <c r="I552" s="81"/>
      <c r="J552" s="74"/>
      <c r="K552" s="81"/>
      <c r="L552" s="74"/>
      <c r="M552" s="81"/>
      <c r="N552" s="74"/>
      <c r="O552" s="81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4.4" x14ac:dyDescent="0.3">
      <c r="A553" s="74"/>
      <c r="B553" s="74"/>
      <c r="C553" s="74"/>
      <c r="D553" s="74"/>
      <c r="E553" s="80"/>
      <c r="F553" s="74"/>
      <c r="G553" s="81"/>
      <c r="H553" s="74"/>
      <c r="I553" s="81"/>
      <c r="J553" s="74"/>
      <c r="K553" s="81"/>
      <c r="L553" s="74"/>
      <c r="M553" s="81"/>
      <c r="N553" s="74"/>
      <c r="O553" s="81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4.4" x14ac:dyDescent="0.3">
      <c r="A554" s="74"/>
      <c r="B554" s="74"/>
      <c r="C554" s="74"/>
      <c r="D554" s="74"/>
      <c r="E554" s="80"/>
      <c r="F554" s="74"/>
      <c r="G554" s="81"/>
      <c r="H554" s="74"/>
      <c r="I554" s="81"/>
      <c r="J554" s="74"/>
      <c r="K554" s="81"/>
      <c r="L554" s="74"/>
      <c r="M554" s="81"/>
      <c r="N554" s="74"/>
      <c r="O554" s="81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4.4" x14ac:dyDescent="0.3">
      <c r="A555" s="74"/>
      <c r="B555" s="74"/>
      <c r="C555" s="74"/>
      <c r="D555" s="74"/>
      <c r="E555" s="80"/>
      <c r="F555" s="74"/>
      <c r="G555" s="81"/>
      <c r="H555" s="74"/>
      <c r="I555" s="81"/>
      <c r="J555" s="74"/>
      <c r="K555" s="81"/>
      <c r="L555" s="74"/>
      <c r="M555" s="81"/>
      <c r="N555" s="74"/>
      <c r="O555" s="81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4.4" x14ac:dyDescent="0.3">
      <c r="A556" s="74"/>
      <c r="B556" s="74"/>
      <c r="C556" s="74"/>
      <c r="D556" s="74"/>
      <c r="E556" s="80"/>
      <c r="F556" s="74"/>
      <c r="G556" s="81"/>
      <c r="H556" s="74"/>
      <c r="I556" s="81"/>
      <c r="J556" s="74"/>
      <c r="K556" s="81"/>
      <c r="L556" s="74"/>
      <c r="M556" s="81"/>
      <c r="N556" s="74"/>
      <c r="O556" s="81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4.4" x14ac:dyDescent="0.3">
      <c r="A557" s="74"/>
      <c r="B557" s="74"/>
      <c r="C557" s="74"/>
      <c r="D557" s="74"/>
      <c r="E557" s="80"/>
      <c r="F557" s="74"/>
      <c r="G557" s="81"/>
      <c r="H557" s="74"/>
      <c r="I557" s="81"/>
      <c r="J557" s="74"/>
      <c r="K557" s="81"/>
      <c r="L557" s="74"/>
      <c r="M557" s="81"/>
      <c r="N557" s="74"/>
      <c r="O557" s="81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4.4" x14ac:dyDescent="0.3">
      <c r="A558" s="74"/>
      <c r="B558" s="74"/>
      <c r="C558" s="74"/>
      <c r="D558" s="74"/>
      <c r="E558" s="80"/>
      <c r="F558" s="74"/>
      <c r="G558" s="81"/>
      <c r="H558" s="74"/>
      <c r="I558" s="81"/>
      <c r="J558" s="74"/>
      <c r="K558" s="81"/>
      <c r="L558" s="74"/>
      <c r="M558" s="81"/>
      <c r="N558" s="74"/>
      <c r="O558" s="81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4.4" x14ac:dyDescent="0.3">
      <c r="A559" s="74"/>
      <c r="B559" s="74"/>
      <c r="C559" s="74"/>
      <c r="D559" s="74"/>
      <c r="E559" s="80"/>
      <c r="F559" s="74"/>
      <c r="G559" s="81"/>
      <c r="H559" s="74"/>
      <c r="I559" s="81"/>
      <c r="J559" s="74"/>
      <c r="K559" s="81"/>
      <c r="L559" s="74"/>
      <c r="M559" s="81"/>
      <c r="N559" s="74"/>
      <c r="O559" s="81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4.4" x14ac:dyDescent="0.3">
      <c r="A560" s="74"/>
      <c r="B560" s="74"/>
      <c r="C560" s="74"/>
      <c r="D560" s="74"/>
      <c r="E560" s="80"/>
      <c r="F560" s="74"/>
      <c r="G560" s="81"/>
      <c r="H560" s="74"/>
      <c r="I560" s="81"/>
      <c r="J560" s="74"/>
      <c r="K560" s="81"/>
      <c r="L560" s="74"/>
      <c r="M560" s="81"/>
      <c r="N560" s="74"/>
      <c r="O560" s="81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4.4" x14ac:dyDescent="0.3">
      <c r="A561" s="74"/>
      <c r="B561" s="74"/>
      <c r="C561" s="74"/>
      <c r="D561" s="74"/>
      <c r="E561" s="80"/>
      <c r="F561" s="74"/>
      <c r="G561" s="81"/>
      <c r="H561" s="74"/>
      <c r="I561" s="81"/>
      <c r="J561" s="74"/>
      <c r="K561" s="81"/>
      <c r="L561" s="74"/>
      <c r="M561" s="81"/>
      <c r="N561" s="74"/>
      <c r="O561" s="81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4.4" x14ac:dyDescent="0.3">
      <c r="A562" s="74"/>
      <c r="B562" s="74"/>
      <c r="C562" s="74"/>
      <c r="D562" s="74"/>
      <c r="E562" s="80"/>
      <c r="F562" s="74"/>
      <c r="G562" s="81"/>
      <c r="H562" s="74"/>
      <c r="I562" s="81"/>
      <c r="J562" s="74"/>
      <c r="K562" s="81"/>
      <c r="L562" s="74"/>
      <c r="M562" s="81"/>
      <c r="N562" s="74"/>
      <c r="O562" s="81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4.4" x14ac:dyDescent="0.3">
      <c r="A563" s="74"/>
      <c r="B563" s="74"/>
      <c r="C563" s="74"/>
      <c r="D563" s="74"/>
      <c r="E563" s="80"/>
      <c r="F563" s="74"/>
      <c r="G563" s="81"/>
      <c r="H563" s="74"/>
      <c r="I563" s="81"/>
      <c r="J563" s="74"/>
      <c r="K563" s="81"/>
      <c r="L563" s="74"/>
      <c r="M563" s="81"/>
      <c r="N563" s="74"/>
      <c r="O563" s="81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4.4" x14ac:dyDescent="0.3">
      <c r="A564" s="74"/>
      <c r="B564" s="74"/>
      <c r="C564" s="74"/>
      <c r="D564" s="74"/>
      <c r="E564" s="80"/>
      <c r="F564" s="74"/>
      <c r="G564" s="81"/>
      <c r="H564" s="74"/>
      <c r="I564" s="81"/>
      <c r="J564" s="74"/>
      <c r="K564" s="81"/>
      <c r="L564" s="74"/>
      <c r="M564" s="81"/>
      <c r="N564" s="74"/>
      <c r="O564" s="81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4.4" x14ac:dyDescent="0.3">
      <c r="A565" s="74"/>
      <c r="B565" s="74"/>
      <c r="C565" s="74"/>
      <c r="D565" s="74"/>
      <c r="E565" s="80"/>
      <c r="F565" s="74"/>
      <c r="G565" s="81"/>
      <c r="H565" s="74"/>
      <c r="I565" s="81"/>
      <c r="J565" s="74"/>
      <c r="K565" s="81"/>
      <c r="L565" s="74"/>
      <c r="M565" s="81"/>
      <c r="N565" s="74"/>
      <c r="O565" s="81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4.4" x14ac:dyDescent="0.3">
      <c r="A566" s="74"/>
      <c r="B566" s="74"/>
      <c r="C566" s="74"/>
      <c r="D566" s="74"/>
      <c r="E566" s="80"/>
      <c r="F566" s="74"/>
      <c r="G566" s="81"/>
      <c r="H566" s="74"/>
      <c r="I566" s="81"/>
      <c r="J566" s="74"/>
      <c r="K566" s="81"/>
      <c r="L566" s="74"/>
      <c r="M566" s="81"/>
      <c r="N566" s="74"/>
      <c r="O566" s="81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4.4" x14ac:dyDescent="0.3">
      <c r="A567" s="74"/>
      <c r="B567" s="74"/>
      <c r="C567" s="74"/>
      <c r="D567" s="74"/>
      <c r="E567" s="80"/>
      <c r="F567" s="74"/>
      <c r="G567" s="81"/>
      <c r="H567" s="74"/>
      <c r="I567" s="81"/>
      <c r="J567" s="74"/>
      <c r="K567" s="81"/>
      <c r="L567" s="74"/>
      <c r="M567" s="81"/>
      <c r="N567" s="74"/>
      <c r="O567" s="81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4.4" x14ac:dyDescent="0.3">
      <c r="A568" s="74"/>
      <c r="B568" s="74"/>
      <c r="C568" s="74"/>
      <c r="D568" s="74"/>
      <c r="E568" s="80"/>
      <c r="F568" s="74"/>
      <c r="G568" s="81"/>
      <c r="H568" s="74"/>
      <c r="I568" s="81"/>
      <c r="J568" s="74"/>
      <c r="K568" s="81"/>
      <c r="L568" s="74"/>
      <c r="M568" s="81"/>
      <c r="N568" s="74"/>
      <c r="O568" s="81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4.4" x14ac:dyDescent="0.3">
      <c r="A569" s="74"/>
      <c r="B569" s="74"/>
      <c r="C569" s="74"/>
      <c r="D569" s="74"/>
      <c r="E569" s="80"/>
      <c r="F569" s="74"/>
      <c r="G569" s="81"/>
      <c r="H569" s="74"/>
      <c r="I569" s="81"/>
      <c r="J569" s="74"/>
      <c r="K569" s="81"/>
      <c r="L569" s="74"/>
      <c r="M569" s="81"/>
      <c r="N569" s="74"/>
      <c r="O569" s="81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4.4" x14ac:dyDescent="0.3">
      <c r="A570" s="74"/>
      <c r="B570" s="74"/>
      <c r="C570" s="74"/>
      <c r="D570" s="74"/>
      <c r="E570" s="80"/>
      <c r="F570" s="74"/>
      <c r="G570" s="81"/>
      <c r="H570" s="74"/>
      <c r="I570" s="81"/>
      <c r="J570" s="74"/>
      <c r="K570" s="81"/>
      <c r="L570" s="74"/>
      <c r="M570" s="81"/>
      <c r="N570" s="74"/>
      <c r="O570" s="81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4.4" x14ac:dyDescent="0.3">
      <c r="A571" s="74"/>
      <c r="B571" s="74"/>
      <c r="C571" s="74"/>
      <c r="D571" s="74"/>
      <c r="E571" s="80"/>
      <c r="F571" s="74"/>
      <c r="G571" s="81"/>
      <c r="H571" s="74"/>
      <c r="I571" s="81"/>
      <c r="J571" s="74"/>
      <c r="K571" s="81"/>
      <c r="L571" s="74"/>
      <c r="M571" s="81"/>
      <c r="N571" s="74"/>
      <c r="O571" s="81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4.4" x14ac:dyDescent="0.3">
      <c r="A572" s="74"/>
      <c r="B572" s="74"/>
      <c r="C572" s="74"/>
      <c r="D572" s="74"/>
      <c r="E572" s="80"/>
      <c r="F572" s="74"/>
      <c r="G572" s="81"/>
      <c r="H572" s="74"/>
      <c r="I572" s="81"/>
      <c r="J572" s="74"/>
      <c r="K572" s="81"/>
      <c r="L572" s="74"/>
      <c r="M572" s="81"/>
      <c r="N572" s="74"/>
      <c r="O572" s="81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4.4" x14ac:dyDescent="0.3">
      <c r="A573" s="74"/>
      <c r="B573" s="74"/>
      <c r="C573" s="74"/>
      <c r="D573" s="74"/>
      <c r="E573" s="80"/>
      <c r="F573" s="74"/>
      <c r="G573" s="81"/>
      <c r="H573" s="74"/>
      <c r="I573" s="81"/>
      <c r="J573" s="74"/>
      <c r="K573" s="81"/>
      <c r="L573" s="74"/>
      <c r="M573" s="81"/>
      <c r="N573" s="74"/>
      <c r="O573" s="81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4.4" x14ac:dyDescent="0.3">
      <c r="A574" s="74"/>
      <c r="B574" s="74"/>
      <c r="C574" s="74"/>
      <c r="D574" s="74"/>
      <c r="E574" s="80"/>
      <c r="F574" s="74"/>
      <c r="G574" s="81"/>
      <c r="H574" s="74"/>
      <c r="I574" s="81"/>
      <c r="J574" s="74"/>
      <c r="K574" s="81"/>
      <c r="L574" s="74"/>
      <c r="M574" s="81"/>
      <c r="N574" s="74"/>
      <c r="O574" s="81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4.4" x14ac:dyDescent="0.3">
      <c r="A575" s="74"/>
      <c r="B575" s="74"/>
      <c r="C575" s="74"/>
      <c r="D575" s="74"/>
      <c r="E575" s="80"/>
      <c r="F575" s="74"/>
      <c r="G575" s="81"/>
      <c r="H575" s="74"/>
      <c r="I575" s="81"/>
      <c r="J575" s="74"/>
      <c r="K575" s="81"/>
      <c r="L575" s="74"/>
      <c r="M575" s="81"/>
      <c r="N575" s="74"/>
      <c r="O575" s="81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4.4" x14ac:dyDescent="0.3">
      <c r="A576" s="74"/>
      <c r="B576" s="74"/>
      <c r="C576" s="74"/>
      <c r="D576" s="74"/>
      <c r="E576" s="80"/>
      <c r="F576" s="74"/>
      <c r="G576" s="81"/>
      <c r="H576" s="74"/>
      <c r="I576" s="81"/>
      <c r="J576" s="74"/>
      <c r="K576" s="81"/>
      <c r="L576" s="74"/>
      <c r="M576" s="81"/>
      <c r="N576" s="74"/>
      <c r="O576" s="81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4.4" x14ac:dyDescent="0.3">
      <c r="A577" s="74"/>
      <c r="B577" s="74"/>
      <c r="C577" s="74"/>
      <c r="D577" s="74"/>
      <c r="E577" s="80"/>
      <c r="F577" s="74"/>
      <c r="G577" s="81"/>
      <c r="H577" s="74"/>
      <c r="I577" s="81"/>
      <c r="J577" s="74"/>
      <c r="K577" s="81"/>
      <c r="L577" s="74"/>
      <c r="M577" s="81"/>
      <c r="N577" s="74"/>
      <c r="O577" s="81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4.4" x14ac:dyDescent="0.3">
      <c r="A578" s="74"/>
      <c r="B578" s="74"/>
      <c r="C578" s="74"/>
      <c r="D578" s="74"/>
      <c r="E578" s="80"/>
      <c r="F578" s="74"/>
      <c r="G578" s="81"/>
      <c r="H578" s="74"/>
      <c r="I578" s="81"/>
      <c r="J578" s="74"/>
      <c r="K578" s="81"/>
      <c r="L578" s="74"/>
      <c r="M578" s="81"/>
      <c r="N578" s="74"/>
      <c r="O578" s="81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4.4" x14ac:dyDescent="0.3">
      <c r="A579" s="74"/>
      <c r="B579" s="74"/>
      <c r="C579" s="74"/>
      <c r="D579" s="74"/>
      <c r="E579" s="80"/>
      <c r="F579" s="74"/>
      <c r="G579" s="81"/>
      <c r="H579" s="74"/>
      <c r="I579" s="81"/>
      <c r="J579" s="74"/>
      <c r="K579" s="81"/>
      <c r="L579" s="74"/>
      <c r="M579" s="81"/>
      <c r="N579" s="74"/>
      <c r="O579" s="81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4.4" x14ac:dyDescent="0.3">
      <c r="A580" s="74"/>
      <c r="B580" s="74"/>
      <c r="C580" s="74"/>
      <c r="D580" s="74"/>
      <c r="E580" s="80"/>
      <c r="F580" s="74"/>
      <c r="G580" s="81"/>
      <c r="H580" s="74"/>
      <c r="I580" s="81"/>
      <c r="J580" s="74"/>
      <c r="K580" s="81"/>
      <c r="L580" s="74"/>
      <c r="M580" s="81"/>
      <c r="N580" s="74"/>
      <c r="O580" s="81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4.4" x14ac:dyDescent="0.3">
      <c r="A581" s="74"/>
      <c r="B581" s="74"/>
      <c r="C581" s="74"/>
      <c r="D581" s="74"/>
      <c r="E581" s="80"/>
      <c r="F581" s="74"/>
      <c r="G581" s="81"/>
      <c r="H581" s="74"/>
      <c r="I581" s="81"/>
      <c r="J581" s="74"/>
      <c r="K581" s="81"/>
      <c r="L581" s="74"/>
      <c r="M581" s="81"/>
      <c r="N581" s="74"/>
      <c r="O581" s="81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4.4" x14ac:dyDescent="0.3">
      <c r="A582" s="74"/>
      <c r="B582" s="74"/>
      <c r="C582" s="74"/>
      <c r="D582" s="74"/>
      <c r="E582" s="80"/>
      <c r="F582" s="74"/>
      <c r="G582" s="81"/>
      <c r="H582" s="74"/>
      <c r="I582" s="81"/>
      <c r="J582" s="74"/>
      <c r="K582" s="81"/>
      <c r="L582" s="74"/>
      <c r="M582" s="81"/>
      <c r="N582" s="74"/>
      <c r="O582" s="81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4.4" x14ac:dyDescent="0.3">
      <c r="A583" s="74"/>
      <c r="B583" s="74"/>
      <c r="C583" s="74"/>
      <c r="D583" s="74"/>
      <c r="E583" s="80"/>
      <c r="F583" s="74"/>
      <c r="G583" s="81"/>
      <c r="H583" s="74"/>
      <c r="I583" s="81"/>
      <c r="J583" s="74"/>
      <c r="K583" s="81"/>
      <c r="L583" s="74"/>
      <c r="M583" s="81"/>
      <c r="N583" s="74"/>
      <c r="O583" s="81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4.4" x14ac:dyDescent="0.3">
      <c r="A584" s="74"/>
      <c r="B584" s="74"/>
      <c r="C584" s="74"/>
      <c r="D584" s="74"/>
      <c r="E584" s="80"/>
      <c r="F584" s="74"/>
      <c r="G584" s="81"/>
      <c r="H584" s="74"/>
      <c r="I584" s="81"/>
      <c r="J584" s="74"/>
      <c r="K584" s="81"/>
      <c r="L584" s="74"/>
      <c r="M584" s="81"/>
      <c r="N584" s="74"/>
      <c r="O584" s="81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4.4" x14ac:dyDescent="0.3">
      <c r="A585" s="74"/>
      <c r="B585" s="74"/>
      <c r="C585" s="74"/>
      <c r="D585" s="74"/>
      <c r="E585" s="80"/>
      <c r="F585" s="74"/>
      <c r="G585" s="81"/>
      <c r="H585" s="74"/>
      <c r="I585" s="81"/>
      <c r="J585" s="74"/>
      <c r="K585" s="81"/>
      <c r="L585" s="74"/>
      <c r="M585" s="81"/>
      <c r="N585" s="74"/>
      <c r="O585" s="81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4.4" x14ac:dyDescent="0.3">
      <c r="A586" s="74"/>
      <c r="B586" s="74"/>
      <c r="C586" s="74"/>
      <c r="D586" s="74"/>
      <c r="E586" s="80"/>
      <c r="F586" s="74"/>
      <c r="G586" s="81"/>
      <c r="H586" s="74"/>
      <c r="I586" s="81"/>
      <c r="J586" s="74"/>
      <c r="K586" s="81"/>
      <c r="L586" s="74"/>
      <c r="M586" s="81"/>
      <c r="N586" s="74"/>
      <c r="O586" s="81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4.4" x14ac:dyDescent="0.3">
      <c r="A587" s="74"/>
      <c r="B587" s="74"/>
      <c r="C587" s="74"/>
      <c r="D587" s="74"/>
      <c r="E587" s="80"/>
      <c r="F587" s="74"/>
      <c r="G587" s="81"/>
      <c r="H587" s="74"/>
      <c r="I587" s="81"/>
      <c r="J587" s="74"/>
      <c r="K587" s="81"/>
      <c r="L587" s="74"/>
      <c r="M587" s="81"/>
      <c r="N587" s="74"/>
      <c r="O587" s="81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4.4" x14ac:dyDescent="0.3">
      <c r="A588" s="74"/>
      <c r="B588" s="74"/>
      <c r="C588" s="74"/>
      <c r="D588" s="74"/>
      <c r="E588" s="80"/>
      <c r="F588" s="74"/>
      <c r="G588" s="81"/>
      <c r="H588" s="74"/>
      <c r="I588" s="81"/>
      <c r="J588" s="74"/>
      <c r="K588" s="81"/>
      <c r="L588" s="74"/>
      <c r="M588" s="81"/>
      <c r="N588" s="74"/>
      <c r="O588" s="81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4.4" x14ac:dyDescent="0.3">
      <c r="A589" s="74"/>
      <c r="B589" s="74"/>
      <c r="C589" s="74"/>
      <c r="D589" s="74"/>
      <c r="E589" s="80"/>
      <c r="F589" s="74"/>
      <c r="G589" s="81"/>
      <c r="H589" s="74"/>
      <c r="I589" s="81"/>
      <c r="J589" s="74"/>
      <c r="K589" s="81"/>
      <c r="L589" s="74"/>
      <c r="M589" s="81"/>
      <c r="N589" s="74"/>
      <c r="O589" s="81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4.4" x14ac:dyDescent="0.3">
      <c r="A590" s="74"/>
      <c r="B590" s="74"/>
      <c r="C590" s="74"/>
      <c r="D590" s="74"/>
      <c r="E590" s="80"/>
      <c r="F590" s="74"/>
      <c r="G590" s="81"/>
      <c r="H590" s="74"/>
      <c r="I590" s="81"/>
      <c r="J590" s="74"/>
      <c r="K590" s="81"/>
      <c r="L590" s="74"/>
      <c r="M590" s="81"/>
      <c r="N590" s="74"/>
      <c r="O590" s="81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4.4" x14ac:dyDescent="0.3">
      <c r="A591" s="74"/>
      <c r="B591" s="74"/>
      <c r="C591" s="74"/>
      <c r="D591" s="74"/>
      <c r="E591" s="80"/>
      <c r="F591" s="74"/>
      <c r="G591" s="81"/>
      <c r="H591" s="74"/>
      <c r="I591" s="81"/>
      <c r="J591" s="74"/>
      <c r="K591" s="81"/>
      <c r="L591" s="74"/>
      <c r="M591" s="81"/>
      <c r="N591" s="74"/>
      <c r="O591" s="81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4.4" x14ac:dyDescent="0.3">
      <c r="A592" s="74"/>
      <c r="B592" s="74"/>
      <c r="C592" s="74"/>
      <c r="D592" s="74"/>
      <c r="E592" s="80"/>
      <c r="F592" s="74"/>
      <c r="G592" s="81"/>
      <c r="H592" s="74"/>
      <c r="I592" s="81"/>
      <c r="J592" s="74"/>
      <c r="K592" s="81"/>
      <c r="L592" s="74"/>
      <c r="M592" s="81"/>
      <c r="N592" s="74"/>
      <c r="O592" s="81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4.4" x14ac:dyDescent="0.3">
      <c r="A593" s="74"/>
      <c r="B593" s="74"/>
      <c r="C593" s="74"/>
      <c r="D593" s="74"/>
      <c r="E593" s="80"/>
      <c r="F593" s="74"/>
      <c r="G593" s="81"/>
      <c r="H593" s="74"/>
      <c r="I593" s="81"/>
      <c r="J593" s="74"/>
      <c r="K593" s="81"/>
      <c r="L593" s="74"/>
      <c r="M593" s="81"/>
      <c r="N593" s="74"/>
      <c r="O593" s="81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4.4" x14ac:dyDescent="0.3">
      <c r="A594" s="74"/>
      <c r="B594" s="74"/>
      <c r="C594" s="74"/>
      <c r="D594" s="74"/>
      <c r="E594" s="80"/>
      <c r="F594" s="74"/>
      <c r="G594" s="81"/>
      <c r="H594" s="74"/>
      <c r="I594" s="81"/>
      <c r="J594" s="74"/>
      <c r="K594" s="81"/>
      <c r="L594" s="74"/>
      <c r="M594" s="81"/>
      <c r="N594" s="74"/>
      <c r="O594" s="81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4.4" x14ac:dyDescent="0.3">
      <c r="A595" s="74"/>
      <c r="B595" s="74"/>
      <c r="C595" s="74"/>
      <c r="D595" s="74"/>
      <c r="E595" s="80"/>
      <c r="F595" s="74"/>
      <c r="G595" s="81"/>
      <c r="H595" s="74"/>
      <c r="I595" s="81"/>
      <c r="J595" s="74"/>
      <c r="K595" s="81"/>
      <c r="L595" s="74"/>
      <c r="M595" s="81"/>
      <c r="N595" s="74"/>
      <c r="O595" s="81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4.4" x14ac:dyDescent="0.3">
      <c r="A596" s="74"/>
      <c r="B596" s="74"/>
      <c r="C596" s="74"/>
      <c r="D596" s="74"/>
      <c r="E596" s="80"/>
      <c r="F596" s="74"/>
      <c r="G596" s="81"/>
      <c r="H596" s="74"/>
      <c r="I596" s="81"/>
      <c r="J596" s="74"/>
      <c r="K596" s="81"/>
      <c r="L596" s="74"/>
      <c r="M596" s="81"/>
      <c r="N596" s="74"/>
      <c r="O596" s="81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4.4" x14ac:dyDescent="0.3">
      <c r="A597" s="74"/>
      <c r="B597" s="74"/>
      <c r="C597" s="74"/>
      <c r="D597" s="74"/>
      <c r="E597" s="80"/>
      <c r="F597" s="74"/>
      <c r="G597" s="81"/>
      <c r="H597" s="74"/>
      <c r="I597" s="81"/>
      <c r="J597" s="74"/>
      <c r="K597" s="81"/>
      <c r="L597" s="74"/>
      <c r="M597" s="81"/>
      <c r="N597" s="74"/>
      <c r="O597" s="81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4.4" x14ac:dyDescent="0.3">
      <c r="A598" s="74"/>
      <c r="B598" s="74"/>
      <c r="C598" s="74"/>
      <c r="D598" s="74"/>
      <c r="E598" s="80"/>
      <c r="F598" s="74"/>
      <c r="G598" s="81"/>
      <c r="H598" s="74"/>
      <c r="I598" s="81"/>
      <c r="J598" s="74"/>
      <c r="K598" s="81"/>
      <c r="L598" s="74"/>
      <c r="M598" s="81"/>
      <c r="N598" s="74"/>
      <c r="O598" s="81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4.4" x14ac:dyDescent="0.3">
      <c r="A599" s="74"/>
      <c r="B599" s="74"/>
      <c r="C599" s="74"/>
      <c r="D599" s="74"/>
      <c r="E599" s="80"/>
      <c r="F599" s="74"/>
      <c r="G599" s="81"/>
      <c r="H599" s="74"/>
      <c r="I599" s="81"/>
      <c r="J599" s="74"/>
      <c r="K599" s="81"/>
      <c r="L599" s="74"/>
      <c r="M599" s="81"/>
      <c r="N599" s="74"/>
      <c r="O599" s="81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4.4" x14ac:dyDescent="0.3">
      <c r="A600" s="74"/>
      <c r="B600" s="74"/>
      <c r="C600" s="74"/>
      <c r="D600" s="74"/>
      <c r="E600" s="80"/>
      <c r="F600" s="74"/>
      <c r="G600" s="81"/>
      <c r="H600" s="74"/>
      <c r="I600" s="81"/>
      <c r="J600" s="74"/>
      <c r="K600" s="81"/>
      <c r="L600" s="74"/>
      <c r="M600" s="81"/>
      <c r="N600" s="74"/>
      <c r="O600" s="81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4.4" x14ac:dyDescent="0.3">
      <c r="A601" s="74"/>
      <c r="B601" s="74"/>
      <c r="C601" s="74"/>
      <c r="D601" s="74"/>
      <c r="E601" s="80"/>
      <c r="F601" s="74"/>
      <c r="G601" s="81"/>
      <c r="H601" s="74"/>
      <c r="I601" s="81"/>
      <c r="J601" s="74"/>
      <c r="K601" s="81"/>
      <c r="L601" s="74"/>
      <c r="M601" s="81"/>
      <c r="N601" s="74"/>
      <c r="O601" s="81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4.4" x14ac:dyDescent="0.3">
      <c r="A602" s="74"/>
      <c r="B602" s="74"/>
      <c r="C602" s="74"/>
      <c r="D602" s="74"/>
      <c r="E602" s="80"/>
      <c r="F602" s="74"/>
      <c r="G602" s="81"/>
      <c r="H602" s="74"/>
      <c r="I602" s="81"/>
      <c r="J602" s="74"/>
      <c r="K602" s="81"/>
      <c r="L602" s="74"/>
      <c r="M602" s="81"/>
      <c r="N602" s="74"/>
      <c r="O602" s="81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4.4" x14ac:dyDescent="0.3">
      <c r="A603" s="74"/>
      <c r="B603" s="74"/>
      <c r="C603" s="74"/>
      <c r="D603" s="74"/>
      <c r="E603" s="80"/>
      <c r="F603" s="74"/>
      <c r="G603" s="81"/>
      <c r="H603" s="74"/>
      <c r="I603" s="81"/>
      <c r="J603" s="74"/>
      <c r="K603" s="81"/>
      <c r="L603" s="74"/>
      <c r="M603" s="81"/>
      <c r="N603" s="74"/>
      <c r="O603" s="81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4.4" x14ac:dyDescent="0.3">
      <c r="A604" s="74"/>
      <c r="B604" s="74"/>
      <c r="C604" s="74"/>
      <c r="D604" s="74"/>
      <c r="E604" s="80"/>
      <c r="F604" s="74"/>
      <c r="G604" s="81"/>
      <c r="H604" s="74"/>
      <c r="I604" s="81"/>
      <c r="J604" s="74"/>
      <c r="K604" s="81"/>
      <c r="L604" s="74"/>
      <c r="M604" s="81"/>
      <c r="N604" s="74"/>
      <c r="O604" s="81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4.4" x14ac:dyDescent="0.3">
      <c r="A605" s="74"/>
      <c r="B605" s="74"/>
      <c r="C605" s="74"/>
      <c r="D605" s="74"/>
      <c r="E605" s="80"/>
      <c r="F605" s="74"/>
      <c r="G605" s="81"/>
      <c r="H605" s="74"/>
      <c r="I605" s="81"/>
      <c r="J605" s="74"/>
      <c r="K605" s="81"/>
      <c r="L605" s="74"/>
      <c r="M605" s="81"/>
      <c r="N605" s="74"/>
      <c r="O605" s="81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4.4" x14ac:dyDescent="0.3">
      <c r="A606" s="74"/>
      <c r="B606" s="74"/>
      <c r="C606" s="74"/>
      <c r="D606" s="74"/>
      <c r="E606" s="80"/>
      <c r="F606" s="74"/>
      <c r="G606" s="81"/>
      <c r="H606" s="74"/>
      <c r="I606" s="81"/>
      <c r="J606" s="74"/>
      <c r="K606" s="81"/>
      <c r="L606" s="74"/>
      <c r="M606" s="81"/>
      <c r="N606" s="74"/>
      <c r="O606" s="81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4.4" x14ac:dyDescent="0.3">
      <c r="A607" s="74"/>
      <c r="B607" s="74"/>
      <c r="C607" s="74"/>
      <c r="D607" s="74"/>
      <c r="E607" s="80"/>
      <c r="F607" s="74"/>
      <c r="G607" s="81"/>
      <c r="H607" s="74"/>
      <c r="I607" s="81"/>
      <c r="J607" s="74"/>
      <c r="K607" s="81"/>
      <c r="L607" s="74"/>
      <c r="M607" s="81"/>
      <c r="N607" s="74"/>
      <c r="O607" s="81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4.4" x14ac:dyDescent="0.3">
      <c r="A608" s="74"/>
      <c r="B608" s="74"/>
      <c r="C608" s="74"/>
      <c r="D608" s="74"/>
      <c r="E608" s="80"/>
      <c r="F608" s="74"/>
      <c r="G608" s="81"/>
      <c r="H608" s="74"/>
      <c r="I608" s="81"/>
      <c r="J608" s="74"/>
      <c r="K608" s="81"/>
      <c r="L608" s="74"/>
      <c r="M608" s="81"/>
      <c r="N608" s="74"/>
      <c r="O608" s="81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4.4" x14ac:dyDescent="0.3">
      <c r="A609" s="74"/>
      <c r="B609" s="74"/>
      <c r="C609" s="74"/>
      <c r="D609" s="74"/>
      <c r="E609" s="80"/>
      <c r="F609" s="74"/>
      <c r="G609" s="81"/>
      <c r="H609" s="74"/>
      <c r="I609" s="81"/>
      <c r="J609" s="74"/>
      <c r="K609" s="81"/>
      <c r="L609" s="74"/>
      <c r="M609" s="81"/>
      <c r="N609" s="74"/>
      <c r="O609" s="81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4.4" x14ac:dyDescent="0.3">
      <c r="A610" s="74"/>
      <c r="B610" s="74"/>
      <c r="C610" s="74"/>
      <c r="D610" s="74"/>
      <c r="E610" s="80"/>
      <c r="F610" s="74"/>
      <c r="G610" s="81"/>
      <c r="H610" s="74"/>
      <c r="I610" s="81"/>
      <c r="J610" s="74"/>
      <c r="K610" s="81"/>
      <c r="L610" s="74"/>
      <c r="M610" s="81"/>
      <c r="N610" s="74"/>
      <c r="O610" s="81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4.4" x14ac:dyDescent="0.3">
      <c r="A611" s="74"/>
      <c r="B611" s="74"/>
      <c r="C611" s="74"/>
      <c r="D611" s="74"/>
      <c r="E611" s="80"/>
      <c r="F611" s="74"/>
      <c r="G611" s="81"/>
      <c r="H611" s="74"/>
      <c r="I611" s="81"/>
      <c r="J611" s="74"/>
      <c r="K611" s="81"/>
      <c r="L611" s="74"/>
      <c r="M611" s="81"/>
      <c r="N611" s="74"/>
      <c r="O611" s="81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4.4" x14ac:dyDescent="0.3">
      <c r="A612" s="74"/>
      <c r="B612" s="74"/>
      <c r="C612" s="74"/>
      <c r="D612" s="74"/>
      <c r="E612" s="80"/>
      <c r="F612" s="74"/>
      <c r="G612" s="81"/>
      <c r="H612" s="74"/>
      <c r="I612" s="81"/>
      <c r="J612" s="74"/>
      <c r="K612" s="81"/>
      <c r="L612" s="74"/>
      <c r="M612" s="81"/>
      <c r="N612" s="74"/>
      <c r="O612" s="81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4.4" x14ac:dyDescent="0.3">
      <c r="A613" s="74"/>
      <c r="B613" s="74"/>
      <c r="C613" s="74"/>
      <c r="D613" s="74"/>
      <c r="E613" s="80"/>
      <c r="F613" s="74"/>
      <c r="G613" s="81"/>
      <c r="H613" s="74"/>
      <c r="I613" s="81"/>
      <c r="J613" s="74"/>
      <c r="K613" s="81"/>
      <c r="L613" s="74"/>
      <c r="M613" s="81"/>
      <c r="N613" s="74"/>
      <c r="O613" s="81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4.4" x14ac:dyDescent="0.3">
      <c r="A614" s="74"/>
      <c r="B614" s="74"/>
      <c r="C614" s="74"/>
      <c r="D614" s="74"/>
      <c r="E614" s="80"/>
      <c r="F614" s="74"/>
      <c r="G614" s="81"/>
      <c r="H614" s="74"/>
      <c r="I614" s="81"/>
      <c r="J614" s="74"/>
      <c r="K614" s="81"/>
      <c r="L614" s="74"/>
      <c r="M614" s="81"/>
      <c r="N614" s="74"/>
      <c r="O614" s="81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4.4" x14ac:dyDescent="0.3">
      <c r="A615" s="74"/>
      <c r="B615" s="74"/>
      <c r="C615" s="74"/>
      <c r="D615" s="74"/>
      <c r="E615" s="80"/>
      <c r="F615" s="74"/>
      <c r="G615" s="81"/>
      <c r="H615" s="74"/>
      <c r="I615" s="81"/>
      <c r="J615" s="74"/>
      <c r="K615" s="81"/>
      <c r="L615" s="74"/>
      <c r="M615" s="81"/>
      <c r="N615" s="74"/>
      <c r="O615" s="81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4.4" x14ac:dyDescent="0.3">
      <c r="A616" s="74"/>
      <c r="B616" s="74"/>
      <c r="C616" s="74"/>
      <c r="D616" s="74"/>
      <c r="E616" s="80"/>
      <c r="F616" s="74"/>
      <c r="G616" s="81"/>
      <c r="H616" s="74"/>
      <c r="I616" s="81"/>
      <c r="J616" s="74"/>
      <c r="K616" s="81"/>
      <c r="L616" s="74"/>
      <c r="M616" s="81"/>
      <c r="N616" s="74"/>
      <c r="O616" s="81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4.4" x14ac:dyDescent="0.3">
      <c r="A617" s="74"/>
      <c r="B617" s="74"/>
      <c r="C617" s="74"/>
      <c r="D617" s="74"/>
      <c r="E617" s="80"/>
      <c r="F617" s="74"/>
      <c r="G617" s="81"/>
      <c r="H617" s="74"/>
      <c r="I617" s="81"/>
      <c r="J617" s="74"/>
      <c r="K617" s="81"/>
      <c r="L617" s="74"/>
      <c r="M617" s="81"/>
      <c r="N617" s="74"/>
      <c r="O617" s="81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4.4" x14ac:dyDescent="0.3">
      <c r="A618" s="74"/>
      <c r="B618" s="74"/>
      <c r="C618" s="74"/>
      <c r="D618" s="74"/>
      <c r="E618" s="80"/>
      <c r="F618" s="74"/>
      <c r="G618" s="81"/>
      <c r="H618" s="74"/>
      <c r="I618" s="81"/>
      <c r="J618" s="74"/>
      <c r="K618" s="81"/>
      <c r="L618" s="74"/>
      <c r="M618" s="81"/>
      <c r="N618" s="74"/>
      <c r="O618" s="81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4.4" x14ac:dyDescent="0.3">
      <c r="A619" s="74"/>
      <c r="B619" s="74"/>
      <c r="C619" s="74"/>
      <c r="D619" s="74"/>
      <c r="E619" s="80"/>
      <c r="F619" s="74"/>
      <c r="G619" s="81"/>
      <c r="H619" s="74"/>
      <c r="I619" s="81"/>
      <c r="J619" s="74"/>
      <c r="K619" s="81"/>
      <c r="L619" s="74"/>
      <c r="M619" s="81"/>
      <c r="N619" s="74"/>
      <c r="O619" s="81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4.4" x14ac:dyDescent="0.3">
      <c r="A620" s="74"/>
      <c r="B620" s="74"/>
      <c r="C620" s="74"/>
      <c r="D620" s="74"/>
      <c r="E620" s="80"/>
      <c r="F620" s="74"/>
      <c r="G620" s="81"/>
      <c r="H620" s="74"/>
      <c r="I620" s="81"/>
      <c r="J620" s="74"/>
      <c r="K620" s="81"/>
      <c r="L620" s="74"/>
      <c r="M620" s="81"/>
      <c r="N620" s="74"/>
      <c r="O620" s="81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4.4" x14ac:dyDescent="0.3">
      <c r="A621" s="74"/>
      <c r="B621" s="74"/>
      <c r="C621" s="74"/>
      <c r="D621" s="74"/>
      <c r="E621" s="80"/>
      <c r="F621" s="74"/>
      <c r="G621" s="81"/>
      <c r="H621" s="74"/>
      <c r="I621" s="81"/>
      <c r="J621" s="74"/>
      <c r="K621" s="81"/>
      <c r="L621" s="74"/>
      <c r="M621" s="81"/>
      <c r="N621" s="74"/>
      <c r="O621" s="81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4.4" x14ac:dyDescent="0.3">
      <c r="A622" s="74"/>
      <c r="B622" s="74"/>
      <c r="C622" s="74"/>
      <c r="D622" s="74"/>
      <c r="E622" s="80"/>
      <c r="F622" s="74"/>
      <c r="G622" s="81"/>
      <c r="H622" s="74"/>
      <c r="I622" s="81"/>
      <c r="J622" s="74"/>
      <c r="K622" s="81"/>
      <c r="L622" s="74"/>
      <c r="M622" s="81"/>
      <c r="N622" s="74"/>
      <c r="O622" s="81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4.4" x14ac:dyDescent="0.3">
      <c r="A623" s="74"/>
      <c r="B623" s="74"/>
      <c r="C623" s="74"/>
      <c r="D623" s="74"/>
      <c r="E623" s="80"/>
      <c r="F623" s="74"/>
      <c r="G623" s="81"/>
      <c r="H623" s="74"/>
      <c r="I623" s="81"/>
      <c r="J623" s="74"/>
      <c r="K623" s="81"/>
      <c r="L623" s="74"/>
      <c r="M623" s="81"/>
      <c r="N623" s="74"/>
      <c r="O623" s="81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4.4" x14ac:dyDescent="0.3">
      <c r="A624" s="74"/>
      <c r="B624" s="74"/>
      <c r="C624" s="74"/>
      <c r="D624" s="74"/>
      <c r="E624" s="80"/>
      <c r="F624" s="74"/>
      <c r="G624" s="81"/>
      <c r="H624" s="74"/>
      <c r="I624" s="81"/>
      <c r="J624" s="74"/>
      <c r="K624" s="81"/>
      <c r="L624" s="74"/>
      <c r="M624" s="81"/>
      <c r="N624" s="74"/>
      <c r="O624" s="81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4.4" x14ac:dyDescent="0.3">
      <c r="A625" s="74"/>
      <c r="B625" s="74"/>
      <c r="C625" s="74"/>
      <c r="D625" s="74"/>
      <c r="E625" s="80"/>
      <c r="F625" s="74"/>
      <c r="G625" s="81"/>
      <c r="H625" s="74"/>
      <c r="I625" s="81"/>
      <c r="J625" s="74"/>
      <c r="K625" s="81"/>
      <c r="L625" s="74"/>
      <c r="M625" s="81"/>
      <c r="N625" s="74"/>
      <c r="O625" s="81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4.4" x14ac:dyDescent="0.3">
      <c r="A626" s="74"/>
      <c r="B626" s="74"/>
      <c r="C626" s="74"/>
      <c r="D626" s="74"/>
      <c r="E626" s="80"/>
      <c r="F626" s="74"/>
      <c r="G626" s="81"/>
      <c r="H626" s="74"/>
      <c r="I626" s="81"/>
      <c r="J626" s="74"/>
      <c r="K626" s="81"/>
      <c r="L626" s="74"/>
      <c r="M626" s="81"/>
      <c r="N626" s="74"/>
      <c r="O626" s="81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4.4" x14ac:dyDescent="0.3">
      <c r="A627" s="74"/>
      <c r="B627" s="74"/>
      <c r="C627" s="74"/>
      <c r="D627" s="74"/>
      <c r="E627" s="80"/>
      <c r="F627" s="74"/>
      <c r="G627" s="81"/>
      <c r="H627" s="74"/>
      <c r="I627" s="81"/>
      <c r="J627" s="74"/>
      <c r="K627" s="81"/>
      <c r="L627" s="74"/>
      <c r="M627" s="81"/>
      <c r="N627" s="74"/>
      <c r="O627" s="81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4.4" x14ac:dyDescent="0.3">
      <c r="A628" s="74"/>
      <c r="B628" s="74"/>
      <c r="C628" s="74"/>
      <c r="D628" s="74"/>
      <c r="E628" s="80"/>
      <c r="F628" s="74"/>
      <c r="G628" s="81"/>
      <c r="H628" s="74"/>
      <c r="I628" s="81"/>
      <c r="J628" s="74"/>
      <c r="K628" s="81"/>
      <c r="L628" s="74"/>
      <c r="M628" s="81"/>
      <c r="N628" s="74"/>
      <c r="O628" s="81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4.4" x14ac:dyDescent="0.3">
      <c r="A629" s="74"/>
      <c r="B629" s="74"/>
      <c r="C629" s="74"/>
      <c r="D629" s="74"/>
      <c r="E629" s="80"/>
      <c r="F629" s="74"/>
      <c r="G629" s="81"/>
      <c r="H629" s="74"/>
      <c r="I629" s="81"/>
      <c r="J629" s="74"/>
      <c r="K629" s="81"/>
      <c r="L629" s="74"/>
      <c r="M629" s="81"/>
      <c r="N629" s="74"/>
      <c r="O629" s="81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4.4" x14ac:dyDescent="0.3">
      <c r="A630" s="74"/>
      <c r="B630" s="74"/>
      <c r="C630" s="74"/>
      <c r="D630" s="74"/>
      <c r="E630" s="80"/>
      <c r="F630" s="74"/>
      <c r="G630" s="81"/>
      <c r="H630" s="74"/>
      <c r="I630" s="81"/>
      <c r="J630" s="74"/>
      <c r="K630" s="81"/>
      <c r="L630" s="74"/>
      <c r="M630" s="81"/>
      <c r="N630" s="74"/>
      <c r="O630" s="81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4.4" x14ac:dyDescent="0.3">
      <c r="A631" s="74"/>
      <c r="B631" s="74"/>
      <c r="C631" s="74"/>
      <c r="D631" s="74"/>
      <c r="E631" s="80"/>
      <c r="F631" s="74"/>
      <c r="G631" s="81"/>
      <c r="H631" s="74"/>
      <c r="I631" s="81"/>
      <c r="J631" s="74"/>
      <c r="K631" s="81"/>
      <c r="L631" s="74"/>
      <c r="M631" s="81"/>
      <c r="N631" s="74"/>
      <c r="O631" s="81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4.4" x14ac:dyDescent="0.3">
      <c r="A632" s="74"/>
      <c r="B632" s="74"/>
      <c r="C632" s="74"/>
      <c r="D632" s="74"/>
      <c r="E632" s="80"/>
      <c r="F632" s="74"/>
      <c r="G632" s="81"/>
      <c r="H632" s="74"/>
      <c r="I632" s="81"/>
      <c r="J632" s="74"/>
      <c r="K632" s="81"/>
      <c r="L632" s="74"/>
      <c r="M632" s="81"/>
      <c r="N632" s="74"/>
      <c r="O632" s="81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4.4" x14ac:dyDescent="0.3">
      <c r="A633" s="74"/>
      <c r="B633" s="74"/>
      <c r="C633" s="74"/>
      <c r="D633" s="74"/>
      <c r="E633" s="80"/>
      <c r="F633" s="74"/>
      <c r="G633" s="81"/>
      <c r="H633" s="74"/>
      <c r="I633" s="81"/>
      <c r="J633" s="74"/>
      <c r="K633" s="81"/>
      <c r="L633" s="74"/>
      <c r="M633" s="81"/>
      <c r="N633" s="74"/>
      <c r="O633" s="81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4.4" x14ac:dyDescent="0.3">
      <c r="A634" s="74"/>
      <c r="B634" s="74"/>
      <c r="C634" s="74"/>
      <c r="D634" s="74"/>
      <c r="E634" s="80"/>
      <c r="F634" s="74"/>
      <c r="G634" s="81"/>
      <c r="H634" s="74"/>
      <c r="I634" s="81"/>
      <c r="J634" s="74"/>
      <c r="K634" s="81"/>
      <c r="L634" s="74"/>
      <c r="M634" s="81"/>
      <c r="N634" s="74"/>
      <c r="O634" s="81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4.4" x14ac:dyDescent="0.3">
      <c r="A635" s="74"/>
      <c r="B635" s="74"/>
      <c r="C635" s="74"/>
      <c r="D635" s="74"/>
      <c r="E635" s="80"/>
      <c r="F635" s="74"/>
      <c r="G635" s="81"/>
      <c r="H635" s="74"/>
      <c r="I635" s="81"/>
      <c r="J635" s="74"/>
      <c r="K635" s="81"/>
      <c r="L635" s="74"/>
      <c r="M635" s="81"/>
      <c r="N635" s="74"/>
      <c r="O635" s="81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4.4" x14ac:dyDescent="0.3">
      <c r="A636" s="74"/>
      <c r="B636" s="74"/>
      <c r="C636" s="74"/>
      <c r="D636" s="74"/>
      <c r="E636" s="80"/>
      <c r="F636" s="74"/>
      <c r="G636" s="81"/>
      <c r="H636" s="74"/>
      <c r="I636" s="81"/>
      <c r="J636" s="74"/>
      <c r="K636" s="81"/>
      <c r="L636" s="74"/>
      <c r="M636" s="81"/>
      <c r="N636" s="74"/>
      <c r="O636" s="81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4.4" x14ac:dyDescent="0.3">
      <c r="A637" s="74"/>
      <c r="B637" s="74"/>
      <c r="C637" s="74"/>
      <c r="D637" s="74"/>
      <c r="E637" s="80"/>
      <c r="F637" s="74"/>
      <c r="G637" s="81"/>
      <c r="H637" s="74"/>
      <c r="I637" s="81"/>
      <c r="J637" s="74"/>
      <c r="K637" s="81"/>
      <c r="L637" s="74"/>
      <c r="M637" s="81"/>
      <c r="N637" s="74"/>
      <c r="O637" s="81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4.4" x14ac:dyDescent="0.3">
      <c r="A638" s="74"/>
      <c r="B638" s="74"/>
      <c r="C638" s="74"/>
      <c r="D638" s="74"/>
      <c r="E638" s="80"/>
      <c r="F638" s="74"/>
      <c r="G638" s="81"/>
      <c r="H638" s="74"/>
      <c r="I638" s="81"/>
      <c r="J638" s="74"/>
      <c r="K638" s="81"/>
      <c r="L638" s="74"/>
      <c r="M638" s="81"/>
      <c r="N638" s="74"/>
      <c r="O638" s="81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4.4" x14ac:dyDescent="0.3">
      <c r="A639" s="74"/>
      <c r="B639" s="74"/>
      <c r="C639" s="74"/>
      <c r="D639" s="74"/>
      <c r="E639" s="80"/>
      <c r="F639" s="74"/>
      <c r="G639" s="81"/>
      <c r="H639" s="74"/>
      <c r="I639" s="81"/>
      <c r="J639" s="74"/>
      <c r="K639" s="81"/>
      <c r="L639" s="74"/>
      <c r="M639" s="81"/>
      <c r="N639" s="74"/>
      <c r="O639" s="81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4.4" x14ac:dyDescent="0.3">
      <c r="A640" s="74"/>
      <c r="B640" s="74"/>
      <c r="C640" s="74"/>
      <c r="D640" s="74"/>
      <c r="E640" s="80"/>
      <c r="F640" s="74"/>
      <c r="G640" s="81"/>
      <c r="H640" s="74"/>
      <c r="I640" s="81"/>
      <c r="J640" s="74"/>
      <c r="K640" s="81"/>
      <c r="L640" s="74"/>
      <c r="M640" s="81"/>
      <c r="N640" s="74"/>
      <c r="O640" s="81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4.4" x14ac:dyDescent="0.3">
      <c r="A641" s="74"/>
      <c r="B641" s="74"/>
      <c r="C641" s="74"/>
      <c r="D641" s="74"/>
      <c r="E641" s="80"/>
      <c r="F641" s="74"/>
      <c r="G641" s="81"/>
      <c r="H641" s="74"/>
      <c r="I641" s="81"/>
      <c r="J641" s="74"/>
      <c r="K641" s="81"/>
      <c r="L641" s="74"/>
      <c r="M641" s="81"/>
      <c r="N641" s="74"/>
      <c r="O641" s="81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4.4" x14ac:dyDescent="0.3">
      <c r="A642" s="74"/>
      <c r="B642" s="74"/>
      <c r="C642" s="74"/>
      <c r="D642" s="74"/>
      <c r="E642" s="80"/>
      <c r="F642" s="74"/>
      <c r="G642" s="81"/>
      <c r="H642" s="74"/>
      <c r="I642" s="81"/>
      <c r="J642" s="74"/>
      <c r="K642" s="81"/>
      <c r="L642" s="74"/>
      <c r="M642" s="81"/>
      <c r="N642" s="74"/>
      <c r="O642" s="81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4.4" x14ac:dyDescent="0.3">
      <c r="A643" s="74"/>
      <c r="B643" s="74"/>
      <c r="C643" s="74"/>
      <c r="D643" s="74"/>
      <c r="E643" s="80"/>
      <c r="F643" s="74"/>
      <c r="G643" s="81"/>
      <c r="H643" s="74"/>
      <c r="I643" s="81"/>
      <c r="J643" s="74"/>
      <c r="K643" s="81"/>
      <c r="L643" s="74"/>
      <c r="M643" s="81"/>
      <c r="N643" s="74"/>
      <c r="O643" s="81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4.4" x14ac:dyDescent="0.3">
      <c r="A644" s="74"/>
      <c r="B644" s="74"/>
      <c r="C644" s="74"/>
      <c r="D644" s="74"/>
      <c r="E644" s="80"/>
      <c r="F644" s="74"/>
      <c r="G644" s="81"/>
      <c r="H644" s="74"/>
      <c r="I644" s="81"/>
      <c r="J644" s="74"/>
      <c r="K644" s="81"/>
      <c r="L644" s="74"/>
      <c r="M644" s="81"/>
      <c r="N644" s="74"/>
      <c r="O644" s="81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4.4" x14ac:dyDescent="0.3">
      <c r="A645" s="74"/>
      <c r="B645" s="74"/>
      <c r="C645" s="74"/>
      <c r="D645" s="74"/>
      <c r="E645" s="80"/>
      <c r="F645" s="74"/>
      <c r="G645" s="81"/>
      <c r="H645" s="74"/>
      <c r="I645" s="81"/>
      <c r="J645" s="74"/>
      <c r="K645" s="81"/>
      <c r="L645" s="74"/>
      <c r="M645" s="81"/>
      <c r="N645" s="74"/>
      <c r="O645" s="81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4.4" x14ac:dyDescent="0.3">
      <c r="A646" s="74"/>
      <c r="B646" s="74"/>
      <c r="C646" s="74"/>
      <c r="D646" s="74"/>
      <c r="E646" s="80"/>
      <c r="F646" s="74"/>
      <c r="G646" s="81"/>
      <c r="H646" s="74"/>
      <c r="I646" s="81"/>
      <c r="J646" s="74"/>
      <c r="K646" s="81"/>
      <c r="L646" s="74"/>
      <c r="M646" s="81"/>
      <c r="N646" s="74"/>
      <c r="O646" s="81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4.4" x14ac:dyDescent="0.3">
      <c r="A647" s="74"/>
      <c r="B647" s="74"/>
      <c r="C647" s="74"/>
      <c r="D647" s="74"/>
      <c r="E647" s="80"/>
      <c r="F647" s="74"/>
      <c r="G647" s="81"/>
      <c r="H647" s="74"/>
      <c r="I647" s="81"/>
      <c r="J647" s="74"/>
      <c r="K647" s="81"/>
      <c r="L647" s="74"/>
      <c r="M647" s="81"/>
      <c r="N647" s="74"/>
      <c r="O647" s="81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4.4" x14ac:dyDescent="0.3">
      <c r="A648" s="74"/>
      <c r="B648" s="74"/>
      <c r="C648" s="74"/>
      <c r="D648" s="74"/>
      <c r="E648" s="80"/>
      <c r="F648" s="74"/>
      <c r="G648" s="81"/>
      <c r="H648" s="74"/>
      <c r="I648" s="81"/>
      <c r="J648" s="74"/>
      <c r="K648" s="81"/>
      <c r="L648" s="74"/>
      <c r="M648" s="81"/>
      <c r="N648" s="74"/>
      <c r="O648" s="81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4.4" x14ac:dyDescent="0.3">
      <c r="A649" s="74"/>
      <c r="B649" s="74"/>
      <c r="C649" s="74"/>
      <c r="D649" s="74"/>
      <c r="E649" s="80"/>
      <c r="F649" s="74"/>
      <c r="G649" s="81"/>
      <c r="H649" s="74"/>
      <c r="I649" s="81"/>
      <c r="J649" s="74"/>
      <c r="K649" s="81"/>
      <c r="L649" s="74"/>
      <c r="M649" s="81"/>
      <c r="N649" s="74"/>
      <c r="O649" s="81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4.4" x14ac:dyDescent="0.3">
      <c r="A650" s="74"/>
      <c r="B650" s="74"/>
      <c r="C650" s="74"/>
      <c r="D650" s="74"/>
      <c r="E650" s="80"/>
      <c r="F650" s="74"/>
      <c r="G650" s="81"/>
      <c r="H650" s="74"/>
      <c r="I650" s="81"/>
      <c r="J650" s="74"/>
      <c r="K650" s="81"/>
      <c r="L650" s="74"/>
      <c r="M650" s="81"/>
      <c r="N650" s="74"/>
      <c r="O650" s="81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4.4" x14ac:dyDescent="0.3">
      <c r="A651" s="74"/>
      <c r="B651" s="74"/>
      <c r="C651" s="74"/>
      <c r="D651" s="74"/>
      <c r="E651" s="80"/>
      <c r="F651" s="74"/>
      <c r="G651" s="81"/>
      <c r="H651" s="74"/>
      <c r="I651" s="81"/>
      <c r="J651" s="74"/>
      <c r="K651" s="81"/>
      <c r="L651" s="74"/>
      <c r="M651" s="81"/>
      <c r="N651" s="74"/>
      <c r="O651" s="81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4.4" x14ac:dyDescent="0.3">
      <c r="A652" s="74"/>
      <c r="B652" s="74"/>
      <c r="C652" s="74"/>
      <c r="D652" s="74"/>
      <c r="E652" s="80"/>
      <c r="F652" s="74"/>
      <c r="G652" s="81"/>
      <c r="H652" s="74"/>
      <c r="I652" s="81"/>
      <c r="J652" s="74"/>
      <c r="K652" s="81"/>
      <c r="L652" s="74"/>
      <c r="M652" s="81"/>
      <c r="N652" s="74"/>
      <c r="O652" s="81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4.4" x14ac:dyDescent="0.3">
      <c r="A653" s="74"/>
      <c r="B653" s="74"/>
      <c r="C653" s="74"/>
      <c r="D653" s="74"/>
      <c r="E653" s="80"/>
      <c r="F653" s="74"/>
      <c r="G653" s="81"/>
      <c r="H653" s="74"/>
      <c r="I653" s="81"/>
      <c r="J653" s="74"/>
      <c r="K653" s="81"/>
      <c r="L653" s="74"/>
      <c r="M653" s="81"/>
      <c r="N653" s="74"/>
      <c r="O653" s="81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4.4" x14ac:dyDescent="0.3">
      <c r="A654" s="74"/>
      <c r="B654" s="74"/>
      <c r="C654" s="74"/>
      <c r="D654" s="74"/>
      <c r="E654" s="80"/>
      <c r="F654" s="74"/>
      <c r="G654" s="81"/>
      <c r="H654" s="74"/>
      <c r="I654" s="81"/>
      <c r="J654" s="74"/>
      <c r="K654" s="81"/>
      <c r="L654" s="74"/>
      <c r="M654" s="81"/>
      <c r="N654" s="74"/>
      <c r="O654" s="81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4.4" x14ac:dyDescent="0.3">
      <c r="A655" s="74"/>
      <c r="B655" s="74"/>
      <c r="C655" s="74"/>
      <c r="D655" s="74"/>
      <c r="E655" s="80"/>
      <c r="F655" s="74"/>
      <c r="G655" s="81"/>
      <c r="H655" s="74"/>
      <c r="I655" s="81"/>
      <c r="J655" s="74"/>
      <c r="K655" s="81"/>
      <c r="L655" s="74"/>
      <c r="M655" s="81"/>
      <c r="N655" s="74"/>
      <c r="O655" s="81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4.4" x14ac:dyDescent="0.3">
      <c r="A656" s="74"/>
      <c r="B656" s="74"/>
      <c r="C656" s="74"/>
      <c r="D656" s="74"/>
      <c r="E656" s="80"/>
      <c r="F656" s="74"/>
      <c r="G656" s="81"/>
      <c r="H656" s="74"/>
      <c r="I656" s="81"/>
      <c r="J656" s="74"/>
      <c r="K656" s="81"/>
      <c r="L656" s="74"/>
      <c r="M656" s="81"/>
      <c r="N656" s="74"/>
      <c r="O656" s="81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4.4" x14ac:dyDescent="0.3">
      <c r="A657" s="74"/>
      <c r="B657" s="74"/>
      <c r="C657" s="74"/>
      <c r="D657" s="74"/>
      <c r="E657" s="80"/>
      <c r="F657" s="74"/>
      <c r="G657" s="81"/>
      <c r="H657" s="74"/>
      <c r="I657" s="81"/>
      <c r="J657" s="74"/>
      <c r="K657" s="81"/>
      <c r="L657" s="74"/>
      <c r="M657" s="81"/>
      <c r="N657" s="74"/>
      <c r="O657" s="81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4.4" x14ac:dyDescent="0.3">
      <c r="A658" s="74"/>
      <c r="B658" s="74"/>
      <c r="C658" s="74"/>
      <c r="D658" s="74"/>
      <c r="E658" s="80"/>
      <c r="F658" s="74"/>
      <c r="G658" s="81"/>
      <c r="H658" s="74"/>
      <c r="I658" s="81"/>
      <c r="J658" s="74"/>
      <c r="K658" s="81"/>
      <c r="L658" s="74"/>
      <c r="M658" s="81"/>
      <c r="N658" s="74"/>
      <c r="O658" s="81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4.4" x14ac:dyDescent="0.3">
      <c r="A659" s="74"/>
      <c r="B659" s="74"/>
      <c r="C659" s="74"/>
      <c r="D659" s="74"/>
      <c r="E659" s="80"/>
      <c r="F659" s="74"/>
      <c r="G659" s="81"/>
      <c r="H659" s="74"/>
      <c r="I659" s="81"/>
      <c r="J659" s="74"/>
      <c r="K659" s="81"/>
      <c r="L659" s="74"/>
      <c r="M659" s="81"/>
      <c r="N659" s="74"/>
      <c r="O659" s="81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4.4" x14ac:dyDescent="0.3">
      <c r="A660" s="74"/>
      <c r="B660" s="74"/>
      <c r="C660" s="74"/>
      <c r="D660" s="74"/>
      <c r="E660" s="80"/>
      <c r="F660" s="74"/>
      <c r="G660" s="81"/>
      <c r="H660" s="74"/>
      <c r="I660" s="81"/>
      <c r="J660" s="74"/>
      <c r="K660" s="81"/>
      <c r="L660" s="74"/>
      <c r="M660" s="81"/>
      <c r="N660" s="74"/>
      <c r="O660" s="81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4.4" x14ac:dyDescent="0.3">
      <c r="A661" s="74"/>
      <c r="B661" s="74"/>
      <c r="C661" s="74"/>
      <c r="D661" s="74"/>
      <c r="E661" s="80"/>
      <c r="F661" s="74"/>
      <c r="G661" s="81"/>
      <c r="H661" s="74"/>
      <c r="I661" s="81"/>
      <c r="J661" s="74"/>
      <c r="K661" s="81"/>
      <c r="L661" s="74"/>
      <c r="M661" s="81"/>
      <c r="N661" s="74"/>
      <c r="O661" s="81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4.4" x14ac:dyDescent="0.3">
      <c r="A662" s="74"/>
      <c r="B662" s="74"/>
      <c r="C662" s="74"/>
      <c r="D662" s="74"/>
      <c r="E662" s="80"/>
      <c r="F662" s="74"/>
      <c r="G662" s="81"/>
      <c r="H662" s="74"/>
      <c r="I662" s="81"/>
      <c r="J662" s="74"/>
      <c r="K662" s="81"/>
      <c r="L662" s="74"/>
      <c r="M662" s="81"/>
      <c r="N662" s="74"/>
      <c r="O662" s="81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4.4" x14ac:dyDescent="0.3">
      <c r="A663" s="74"/>
      <c r="B663" s="74"/>
      <c r="C663" s="74"/>
      <c r="D663" s="74"/>
      <c r="E663" s="80"/>
      <c r="F663" s="74"/>
      <c r="G663" s="81"/>
      <c r="H663" s="74"/>
      <c r="I663" s="81"/>
      <c r="J663" s="74"/>
      <c r="K663" s="81"/>
      <c r="L663" s="74"/>
      <c r="M663" s="81"/>
      <c r="N663" s="74"/>
      <c r="O663" s="81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4.4" x14ac:dyDescent="0.3">
      <c r="A664" s="74"/>
      <c r="B664" s="74"/>
      <c r="C664" s="74"/>
      <c r="D664" s="74"/>
      <c r="E664" s="80"/>
      <c r="F664" s="74"/>
      <c r="G664" s="81"/>
      <c r="H664" s="74"/>
      <c r="I664" s="81"/>
      <c r="J664" s="74"/>
      <c r="K664" s="81"/>
      <c r="L664" s="74"/>
      <c r="M664" s="81"/>
      <c r="N664" s="74"/>
      <c r="O664" s="81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4.4" x14ac:dyDescent="0.3">
      <c r="A665" s="74"/>
      <c r="B665" s="74"/>
      <c r="C665" s="74"/>
      <c r="D665" s="74"/>
      <c r="E665" s="80"/>
      <c r="F665" s="74"/>
      <c r="G665" s="81"/>
      <c r="H665" s="74"/>
      <c r="I665" s="81"/>
      <c r="J665" s="74"/>
      <c r="K665" s="81"/>
      <c r="L665" s="74"/>
      <c r="M665" s="81"/>
      <c r="N665" s="74"/>
      <c r="O665" s="81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4.4" x14ac:dyDescent="0.3">
      <c r="A666" s="74"/>
      <c r="B666" s="74"/>
      <c r="C666" s="74"/>
      <c r="D666" s="74"/>
      <c r="E666" s="80"/>
      <c r="F666" s="74"/>
      <c r="G666" s="81"/>
      <c r="H666" s="74"/>
      <c r="I666" s="81"/>
      <c r="J666" s="74"/>
      <c r="K666" s="81"/>
      <c r="L666" s="74"/>
      <c r="M666" s="81"/>
      <c r="N666" s="74"/>
      <c r="O666" s="81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4.4" x14ac:dyDescent="0.3">
      <c r="A667" s="74"/>
      <c r="B667" s="74"/>
      <c r="C667" s="74"/>
      <c r="D667" s="74"/>
      <c r="E667" s="80"/>
      <c r="F667" s="74"/>
      <c r="G667" s="81"/>
      <c r="H667" s="74"/>
      <c r="I667" s="81"/>
      <c r="J667" s="74"/>
      <c r="K667" s="81"/>
      <c r="L667" s="74"/>
      <c r="M667" s="81"/>
      <c r="N667" s="74"/>
      <c r="O667" s="81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4.4" x14ac:dyDescent="0.3">
      <c r="A668" s="74"/>
      <c r="B668" s="74"/>
      <c r="C668" s="74"/>
      <c r="D668" s="74"/>
      <c r="E668" s="80"/>
      <c r="F668" s="74"/>
      <c r="G668" s="81"/>
      <c r="H668" s="74"/>
      <c r="I668" s="81"/>
      <c r="J668" s="74"/>
      <c r="K668" s="81"/>
      <c r="L668" s="74"/>
      <c r="M668" s="81"/>
      <c r="N668" s="74"/>
      <c r="O668" s="81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4.4" x14ac:dyDescent="0.3">
      <c r="A669" s="74"/>
      <c r="B669" s="74"/>
      <c r="C669" s="74"/>
      <c r="D669" s="74"/>
      <c r="E669" s="80"/>
      <c r="F669" s="74"/>
      <c r="G669" s="81"/>
      <c r="H669" s="74"/>
      <c r="I669" s="81"/>
      <c r="J669" s="74"/>
      <c r="K669" s="81"/>
      <c r="L669" s="74"/>
      <c r="M669" s="81"/>
      <c r="N669" s="74"/>
      <c r="O669" s="81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4.4" x14ac:dyDescent="0.3">
      <c r="A670" s="74"/>
      <c r="B670" s="74"/>
      <c r="C670" s="74"/>
      <c r="D670" s="74"/>
      <c r="E670" s="80"/>
      <c r="F670" s="74"/>
      <c r="G670" s="81"/>
      <c r="H670" s="74"/>
      <c r="I670" s="81"/>
      <c r="J670" s="74"/>
      <c r="K670" s="81"/>
      <c r="L670" s="74"/>
      <c r="M670" s="81"/>
      <c r="N670" s="74"/>
      <c r="O670" s="81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4.4" x14ac:dyDescent="0.3">
      <c r="A671" s="74"/>
      <c r="B671" s="74"/>
      <c r="C671" s="74"/>
      <c r="D671" s="74"/>
      <c r="E671" s="80"/>
      <c r="F671" s="74"/>
      <c r="G671" s="81"/>
      <c r="H671" s="74"/>
      <c r="I671" s="81"/>
      <c r="J671" s="74"/>
      <c r="K671" s="81"/>
      <c r="L671" s="74"/>
      <c r="M671" s="81"/>
      <c r="N671" s="74"/>
      <c r="O671" s="81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4.4" x14ac:dyDescent="0.3">
      <c r="A672" s="74"/>
      <c r="B672" s="74"/>
      <c r="C672" s="74"/>
      <c r="D672" s="74"/>
      <c r="E672" s="80"/>
      <c r="F672" s="74"/>
      <c r="G672" s="81"/>
      <c r="H672" s="74"/>
      <c r="I672" s="81"/>
      <c r="J672" s="74"/>
      <c r="K672" s="81"/>
      <c r="L672" s="74"/>
      <c r="M672" s="81"/>
      <c r="N672" s="74"/>
      <c r="O672" s="81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4.4" x14ac:dyDescent="0.3">
      <c r="A673" s="74"/>
      <c r="B673" s="74"/>
      <c r="C673" s="74"/>
      <c r="D673" s="74"/>
      <c r="E673" s="80"/>
      <c r="F673" s="74"/>
      <c r="G673" s="81"/>
      <c r="H673" s="74"/>
      <c r="I673" s="81"/>
      <c r="J673" s="74"/>
      <c r="K673" s="81"/>
      <c r="L673" s="74"/>
      <c r="M673" s="81"/>
      <c r="N673" s="74"/>
      <c r="O673" s="81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4.4" x14ac:dyDescent="0.3">
      <c r="A674" s="74"/>
      <c r="B674" s="74"/>
      <c r="C674" s="74"/>
      <c r="D674" s="74"/>
      <c r="E674" s="80"/>
      <c r="F674" s="74"/>
      <c r="G674" s="81"/>
      <c r="H674" s="74"/>
      <c r="I674" s="81"/>
      <c r="J674" s="74"/>
      <c r="K674" s="81"/>
      <c r="L674" s="74"/>
      <c r="M674" s="81"/>
      <c r="N674" s="74"/>
      <c r="O674" s="81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4.4" x14ac:dyDescent="0.3">
      <c r="A675" s="74"/>
      <c r="B675" s="74"/>
      <c r="C675" s="74"/>
      <c r="D675" s="74"/>
      <c r="E675" s="80"/>
      <c r="F675" s="74"/>
      <c r="G675" s="81"/>
      <c r="H675" s="74"/>
      <c r="I675" s="81"/>
      <c r="J675" s="74"/>
      <c r="K675" s="81"/>
      <c r="L675" s="74"/>
      <c r="M675" s="81"/>
      <c r="N675" s="74"/>
      <c r="O675" s="81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4.4" x14ac:dyDescent="0.3">
      <c r="A676" s="74"/>
      <c r="B676" s="74"/>
      <c r="C676" s="74"/>
      <c r="D676" s="74"/>
      <c r="E676" s="80"/>
      <c r="F676" s="74"/>
      <c r="G676" s="81"/>
      <c r="H676" s="74"/>
      <c r="I676" s="81"/>
      <c r="J676" s="74"/>
      <c r="K676" s="81"/>
      <c r="L676" s="74"/>
      <c r="M676" s="81"/>
      <c r="N676" s="74"/>
      <c r="O676" s="81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4.4" x14ac:dyDescent="0.3">
      <c r="A677" s="74"/>
      <c r="B677" s="74"/>
      <c r="C677" s="74"/>
      <c r="D677" s="74"/>
      <c r="E677" s="80"/>
      <c r="F677" s="74"/>
      <c r="G677" s="81"/>
      <c r="H677" s="74"/>
      <c r="I677" s="81"/>
      <c r="J677" s="74"/>
      <c r="K677" s="81"/>
      <c r="L677" s="74"/>
      <c r="M677" s="81"/>
      <c r="N677" s="74"/>
      <c r="O677" s="81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4.4" x14ac:dyDescent="0.3">
      <c r="A678" s="74"/>
      <c r="B678" s="74"/>
      <c r="C678" s="74"/>
      <c r="D678" s="74"/>
      <c r="E678" s="80"/>
      <c r="F678" s="74"/>
      <c r="G678" s="81"/>
      <c r="H678" s="74"/>
      <c r="I678" s="81"/>
      <c r="J678" s="74"/>
      <c r="K678" s="81"/>
      <c r="L678" s="74"/>
      <c r="M678" s="81"/>
      <c r="N678" s="74"/>
      <c r="O678" s="81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4.4" x14ac:dyDescent="0.3">
      <c r="A679" s="74"/>
      <c r="B679" s="74"/>
      <c r="C679" s="74"/>
      <c r="D679" s="74"/>
      <c r="E679" s="80"/>
      <c r="F679" s="74"/>
      <c r="G679" s="81"/>
      <c r="H679" s="74"/>
      <c r="I679" s="81"/>
      <c r="J679" s="74"/>
      <c r="K679" s="81"/>
      <c r="L679" s="74"/>
      <c r="M679" s="81"/>
      <c r="N679" s="74"/>
      <c r="O679" s="81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4.4" x14ac:dyDescent="0.3">
      <c r="A680" s="74"/>
      <c r="B680" s="74"/>
      <c r="C680" s="74"/>
      <c r="D680" s="74"/>
      <c r="E680" s="80"/>
      <c r="F680" s="74"/>
      <c r="G680" s="81"/>
      <c r="H680" s="74"/>
      <c r="I680" s="81"/>
      <c r="J680" s="74"/>
      <c r="K680" s="81"/>
      <c r="L680" s="74"/>
      <c r="M680" s="81"/>
      <c r="N680" s="74"/>
      <c r="O680" s="81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4.4" x14ac:dyDescent="0.3">
      <c r="A681" s="74"/>
      <c r="B681" s="74"/>
      <c r="C681" s="74"/>
      <c r="D681" s="74"/>
      <c r="E681" s="80"/>
      <c r="F681" s="74"/>
      <c r="G681" s="81"/>
      <c r="H681" s="74"/>
      <c r="I681" s="81"/>
      <c r="J681" s="74"/>
      <c r="K681" s="81"/>
      <c r="L681" s="74"/>
      <c r="M681" s="81"/>
      <c r="N681" s="74"/>
      <c r="O681" s="81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4.4" x14ac:dyDescent="0.3">
      <c r="A682" s="74"/>
      <c r="B682" s="74"/>
      <c r="C682" s="74"/>
      <c r="D682" s="74"/>
      <c r="E682" s="80"/>
      <c r="F682" s="74"/>
      <c r="G682" s="81"/>
      <c r="H682" s="74"/>
      <c r="I682" s="81"/>
      <c r="J682" s="74"/>
      <c r="K682" s="81"/>
      <c r="L682" s="74"/>
      <c r="M682" s="81"/>
      <c r="N682" s="74"/>
      <c r="O682" s="81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4.4" x14ac:dyDescent="0.3">
      <c r="A683" s="74"/>
      <c r="B683" s="74"/>
      <c r="C683" s="74"/>
      <c r="D683" s="74"/>
      <c r="E683" s="80"/>
      <c r="F683" s="74"/>
      <c r="G683" s="81"/>
      <c r="H683" s="74"/>
      <c r="I683" s="81"/>
      <c r="J683" s="74"/>
      <c r="K683" s="81"/>
      <c r="L683" s="74"/>
      <c r="M683" s="81"/>
      <c r="N683" s="74"/>
      <c r="O683" s="81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4.4" x14ac:dyDescent="0.3">
      <c r="A684" s="74"/>
      <c r="B684" s="74"/>
      <c r="C684" s="74"/>
      <c r="D684" s="74"/>
      <c r="E684" s="80"/>
      <c r="F684" s="74"/>
      <c r="G684" s="81"/>
      <c r="H684" s="74"/>
      <c r="I684" s="81"/>
      <c r="J684" s="74"/>
      <c r="K684" s="81"/>
      <c r="L684" s="74"/>
      <c r="M684" s="81"/>
      <c r="N684" s="74"/>
      <c r="O684" s="81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4.4" x14ac:dyDescent="0.3">
      <c r="A685" s="74"/>
      <c r="B685" s="74"/>
      <c r="C685" s="74"/>
      <c r="D685" s="74"/>
      <c r="E685" s="80"/>
      <c r="F685" s="74"/>
      <c r="G685" s="81"/>
      <c r="H685" s="74"/>
      <c r="I685" s="81"/>
      <c r="J685" s="74"/>
      <c r="K685" s="81"/>
      <c r="L685" s="74"/>
      <c r="M685" s="81"/>
      <c r="N685" s="74"/>
      <c r="O685" s="81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4.4" x14ac:dyDescent="0.3">
      <c r="A686" s="74"/>
      <c r="B686" s="74"/>
      <c r="C686" s="74"/>
      <c r="D686" s="74"/>
      <c r="E686" s="80"/>
      <c r="F686" s="74"/>
      <c r="G686" s="81"/>
      <c r="H686" s="74"/>
      <c r="I686" s="81"/>
      <c r="J686" s="74"/>
      <c r="K686" s="81"/>
      <c r="L686" s="74"/>
      <c r="M686" s="81"/>
      <c r="N686" s="74"/>
      <c r="O686" s="81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4.4" x14ac:dyDescent="0.3">
      <c r="A687" s="74"/>
      <c r="B687" s="74"/>
      <c r="C687" s="74"/>
      <c r="D687" s="74"/>
      <c r="E687" s="80"/>
      <c r="F687" s="74"/>
      <c r="G687" s="81"/>
      <c r="H687" s="74"/>
      <c r="I687" s="81"/>
      <c r="J687" s="74"/>
      <c r="K687" s="81"/>
      <c r="L687" s="74"/>
      <c r="M687" s="81"/>
      <c r="N687" s="74"/>
      <c r="O687" s="81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4.4" x14ac:dyDescent="0.3">
      <c r="A688" s="74"/>
      <c r="B688" s="74"/>
      <c r="C688" s="74"/>
      <c r="D688" s="74"/>
      <c r="E688" s="80"/>
      <c r="F688" s="74"/>
      <c r="G688" s="81"/>
      <c r="H688" s="74"/>
      <c r="I688" s="81"/>
      <c r="J688" s="74"/>
      <c r="K688" s="81"/>
      <c r="L688" s="74"/>
      <c r="M688" s="81"/>
      <c r="N688" s="74"/>
      <c r="O688" s="81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4.4" x14ac:dyDescent="0.3">
      <c r="A689" s="74"/>
      <c r="B689" s="74"/>
      <c r="C689" s="74"/>
      <c r="D689" s="74"/>
      <c r="E689" s="80"/>
      <c r="F689" s="74"/>
      <c r="G689" s="81"/>
      <c r="H689" s="74"/>
      <c r="I689" s="81"/>
      <c r="J689" s="74"/>
      <c r="K689" s="81"/>
      <c r="L689" s="74"/>
      <c r="M689" s="81"/>
      <c r="N689" s="74"/>
      <c r="O689" s="81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4.4" x14ac:dyDescent="0.3">
      <c r="A690" s="74"/>
      <c r="B690" s="74"/>
      <c r="C690" s="74"/>
      <c r="D690" s="74"/>
      <c r="E690" s="80"/>
      <c r="F690" s="74"/>
      <c r="G690" s="81"/>
      <c r="H690" s="74"/>
      <c r="I690" s="81"/>
      <c r="J690" s="74"/>
      <c r="K690" s="81"/>
      <c r="L690" s="74"/>
      <c r="M690" s="81"/>
      <c r="N690" s="74"/>
      <c r="O690" s="81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4.4" x14ac:dyDescent="0.3">
      <c r="A691" s="74"/>
      <c r="B691" s="74"/>
      <c r="C691" s="74"/>
      <c r="D691" s="74"/>
      <c r="E691" s="80"/>
      <c r="F691" s="74"/>
      <c r="G691" s="81"/>
      <c r="H691" s="74"/>
      <c r="I691" s="81"/>
      <c r="J691" s="74"/>
      <c r="K691" s="81"/>
      <c r="L691" s="74"/>
      <c r="M691" s="81"/>
      <c r="N691" s="74"/>
      <c r="O691" s="81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4.4" x14ac:dyDescent="0.3">
      <c r="A692" s="74"/>
      <c r="B692" s="74"/>
      <c r="C692" s="74"/>
      <c r="D692" s="74"/>
      <c r="E692" s="80"/>
      <c r="F692" s="74"/>
      <c r="G692" s="81"/>
      <c r="H692" s="74"/>
      <c r="I692" s="81"/>
      <c r="J692" s="74"/>
      <c r="K692" s="81"/>
      <c r="L692" s="74"/>
      <c r="M692" s="81"/>
      <c r="N692" s="74"/>
      <c r="O692" s="81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4.4" x14ac:dyDescent="0.3">
      <c r="A693" s="74"/>
      <c r="B693" s="74"/>
      <c r="C693" s="74"/>
      <c r="D693" s="74"/>
      <c r="E693" s="80"/>
      <c r="F693" s="74"/>
      <c r="G693" s="81"/>
      <c r="H693" s="74"/>
      <c r="I693" s="81"/>
      <c r="J693" s="74"/>
      <c r="K693" s="81"/>
      <c r="L693" s="74"/>
      <c r="M693" s="81"/>
      <c r="N693" s="74"/>
      <c r="O693" s="81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4.4" x14ac:dyDescent="0.3">
      <c r="A694" s="74"/>
      <c r="B694" s="74"/>
      <c r="C694" s="74"/>
      <c r="D694" s="74"/>
      <c r="E694" s="80"/>
      <c r="F694" s="74"/>
      <c r="G694" s="81"/>
      <c r="H694" s="74"/>
      <c r="I694" s="81"/>
      <c r="J694" s="74"/>
      <c r="K694" s="81"/>
      <c r="L694" s="74"/>
      <c r="M694" s="81"/>
      <c r="N694" s="74"/>
      <c r="O694" s="81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4.4" x14ac:dyDescent="0.3">
      <c r="A695" s="74"/>
      <c r="B695" s="74"/>
      <c r="C695" s="74"/>
      <c r="D695" s="74"/>
      <c r="E695" s="80"/>
      <c r="F695" s="74"/>
      <c r="G695" s="81"/>
      <c r="H695" s="74"/>
      <c r="I695" s="81"/>
      <c r="J695" s="74"/>
      <c r="K695" s="81"/>
      <c r="L695" s="74"/>
      <c r="M695" s="81"/>
      <c r="N695" s="74"/>
      <c r="O695" s="81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4.4" x14ac:dyDescent="0.3">
      <c r="A696" s="74"/>
      <c r="B696" s="74"/>
      <c r="C696" s="74"/>
      <c r="D696" s="74"/>
      <c r="E696" s="80"/>
      <c r="F696" s="74"/>
      <c r="G696" s="81"/>
      <c r="H696" s="74"/>
      <c r="I696" s="81"/>
      <c r="J696" s="74"/>
      <c r="K696" s="81"/>
      <c r="L696" s="74"/>
      <c r="M696" s="81"/>
      <c r="N696" s="74"/>
      <c r="O696" s="81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4.4" x14ac:dyDescent="0.3">
      <c r="A697" s="74"/>
      <c r="B697" s="74"/>
      <c r="C697" s="74"/>
      <c r="D697" s="74"/>
      <c r="E697" s="80"/>
      <c r="F697" s="74"/>
      <c r="G697" s="81"/>
      <c r="H697" s="74"/>
      <c r="I697" s="81"/>
      <c r="J697" s="74"/>
      <c r="K697" s="81"/>
      <c r="L697" s="74"/>
      <c r="M697" s="81"/>
      <c r="N697" s="74"/>
      <c r="O697" s="81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4.4" x14ac:dyDescent="0.3">
      <c r="A698" s="74"/>
      <c r="B698" s="74"/>
      <c r="C698" s="74"/>
      <c r="D698" s="74"/>
      <c r="E698" s="80"/>
      <c r="F698" s="74"/>
      <c r="G698" s="81"/>
      <c r="H698" s="74"/>
      <c r="I698" s="81"/>
      <c r="J698" s="74"/>
      <c r="K698" s="81"/>
      <c r="L698" s="74"/>
      <c r="M698" s="81"/>
      <c r="N698" s="74"/>
      <c r="O698" s="81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4.4" x14ac:dyDescent="0.3">
      <c r="A699" s="74"/>
      <c r="B699" s="74"/>
      <c r="C699" s="74"/>
      <c r="D699" s="74"/>
      <c r="E699" s="80"/>
      <c r="F699" s="74"/>
      <c r="G699" s="81"/>
      <c r="H699" s="74"/>
      <c r="I699" s="81"/>
      <c r="J699" s="74"/>
      <c r="K699" s="81"/>
      <c r="L699" s="74"/>
      <c r="M699" s="81"/>
      <c r="N699" s="74"/>
      <c r="O699" s="81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4.4" x14ac:dyDescent="0.3">
      <c r="A700" s="74"/>
      <c r="B700" s="74"/>
      <c r="C700" s="74"/>
      <c r="D700" s="74"/>
      <c r="E700" s="80"/>
      <c r="F700" s="74"/>
      <c r="G700" s="81"/>
      <c r="H700" s="74"/>
      <c r="I700" s="81"/>
      <c r="J700" s="74"/>
      <c r="K700" s="81"/>
      <c r="L700" s="74"/>
      <c r="M700" s="81"/>
      <c r="N700" s="74"/>
      <c r="O700" s="81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4.4" x14ac:dyDescent="0.3">
      <c r="A701" s="74"/>
      <c r="B701" s="74"/>
      <c r="C701" s="74"/>
      <c r="D701" s="74"/>
      <c r="E701" s="80"/>
      <c r="F701" s="74"/>
      <c r="G701" s="81"/>
      <c r="H701" s="74"/>
      <c r="I701" s="81"/>
      <c r="J701" s="74"/>
      <c r="K701" s="81"/>
      <c r="L701" s="74"/>
      <c r="M701" s="81"/>
      <c r="N701" s="74"/>
      <c r="O701" s="81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4.4" x14ac:dyDescent="0.3">
      <c r="A702" s="74"/>
      <c r="B702" s="74"/>
      <c r="C702" s="74"/>
      <c r="D702" s="74"/>
      <c r="E702" s="80"/>
      <c r="F702" s="74"/>
      <c r="G702" s="81"/>
      <c r="H702" s="74"/>
      <c r="I702" s="81"/>
      <c r="J702" s="74"/>
      <c r="K702" s="81"/>
      <c r="L702" s="74"/>
      <c r="M702" s="81"/>
      <c r="N702" s="74"/>
      <c r="O702" s="81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4.4" x14ac:dyDescent="0.3">
      <c r="A703" s="74"/>
      <c r="B703" s="74"/>
      <c r="C703" s="74"/>
      <c r="D703" s="74"/>
      <c r="E703" s="80"/>
      <c r="F703" s="74"/>
      <c r="G703" s="81"/>
      <c r="H703" s="74"/>
      <c r="I703" s="81"/>
      <c r="J703" s="74"/>
      <c r="K703" s="81"/>
      <c r="L703" s="74"/>
      <c r="M703" s="81"/>
      <c r="N703" s="74"/>
      <c r="O703" s="81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4.4" x14ac:dyDescent="0.3">
      <c r="A704" s="74"/>
      <c r="B704" s="74"/>
      <c r="C704" s="74"/>
      <c r="D704" s="74"/>
      <c r="E704" s="80"/>
      <c r="F704" s="74"/>
      <c r="G704" s="81"/>
      <c r="H704" s="74"/>
      <c r="I704" s="81"/>
      <c r="J704" s="74"/>
      <c r="K704" s="81"/>
      <c r="L704" s="74"/>
      <c r="M704" s="81"/>
      <c r="N704" s="74"/>
      <c r="O704" s="81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4.4" x14ac:dyDescent="0.3">
      <c r="A705" s="74"/>
      <c r="B705" s="74"/>
      <c r="C705" s="74"/>
      <c r="D705" s="74"/>
      <c r="E705" s="80"/>
      <c r="F705" s="74"/>
      <c r="G705" s="81"/>
      <c r="H705" s="74"/>
      <c r="I705" s="81"/>
      <c r="J705" s="74"/>
      <c r="K705" s="81"/>
      <c r="L705" s="74"/>
      <c r="M705" s="81"/>
      <c r="N705" s="74"/>
      <c r="O705" s="81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4.4" x14ac:dyDescent="0.3">
      <c r="A706" s="74"/>
      <c r="B706" s="74"/>
      <c r="C706" s="74"/>
      <c r="D706" s="74"/>
      <c r="E706" s="80"/>
      <c r="F706" s="74"/>
      <c r="G706" s="81"/>
      <c r="H706" s="74"/>
      <c r="I706" s="81"/>
      <c r="J706" s="74"/>
      <c r="K706" s="81"/>
      <c r="L706" s="74"/>
      <c r="M706" s="81"/>
      <c r="N706" s="74"/>
      <c r="O706" s="81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4.4" x14ac:dyDescent="0.3">
      <c r="A707" s="74"/>
      <c r="B707" s="74"/>
      <c r="C707" s="74"/>
      <c r="D707" s="74"/>
      <c r="E707" s="80"/>
      <c r="F707" s="74"/>
      <c r="G707" s="81"/>
      <c r="H707" s="74"/>
      <c r="I707" s="81"/>
      <c r="J707" s="74"/>
      <c r="K707" s="81"/>
      <c r="L707" s="74"/>
      <c r="M707" s="81"/>
      <c r="N707" s="74"/>
      <c r="O707" s="81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4.4" x14ac:dyDescent="0.3">
      <c r="A708" s="74"/>
      <c r="B708" s="74"/>
      <c r="C708" s="74"/>
      <c r="D708" s="74"/>
      <c r="E708" s="80"/>
      <c r="F708" s="74"/>
      <c r="G708" s="81"/>
      <c r="H708" s="74"/>
      <c r="I708" s="81"/>
      <c r="J708" s="74"/>
      <c r="K708" s="81"/>
      <c r="L708" s="74"/>
      <c r="M708" s="81"/>
      <c r="N708" s="74"/>
      <c r="O708" s="81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4.4" x14ac:dyDescent="0.3">
      <c r="A709" s="74"/>
      <c r="B709" s="74"/>
      <c r="C709" s="74"/>
      <c r="D709" s="74"/>
      <c r="E709" s="80"/>
      <c r="F709" s="74"/>
      <c r="G709" s="81"/>
      <c r="H709" s="74"/>
      <c r="I709" s="81"/>
      <c r="J709" s="74"/>
      <c r="K709" s="81"/>
      <c r="L709" s="74"/>
      <c r="M709" s="81"/>
      <c r="N709" s="74"/>
      <c r="O709" s="81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4.4" x14ac:dyDescent="0.3">
      <c r="A710" s="74"/>
      <c r="B710" s="74"/>
      <c r="C710" s="74"/>
      <c r="D710" s="74"/>
      <c r="E710" s="80"/>
      <c r="F710" s="74"/>
      <c r="G710" s="81"/>
      <c r="H710" s="74"/>
      <c r="I710" s="81"/>
      <c r="J710" s="74"/>
      <c r="K710" s="81"/>
      <c r="L710" s="74"/>
      <c r="M710" s="81"/>
      <c r="N710" s="74"/>
      <c r="O710" s="81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4.4" x14ac:dyDescent="0.3">
      <c r="A711" s="74"/>
      <c r="B711" s="74"/>
      <c r="C711" s="74"/>
      <c r="D711" s="74"/>
      <c r="E711" s="80"/>
      <c r="F711" s="74"/>
      <c r="G711" s="81"/>
      <c r="H711" s="74"/>
      <c r="I711" s="81"/>
      <c r="J711" s="74"/>
      <c r="K711" s="81"/>
      <c r="L711" s="74"/>
      <c r="M711" s="81"/>
      <c r="N711" s="74"/>
      <c r="O711" s="81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4.4" x14ac:dyDescent="0.3">
      <c r="A712" s="74"/>
      <c r="B712" s="74"/>
      <c r="C712" s="74"/>
      <c r="D712" s="74"/>
      <c r="E712" s="80"/>
      <c r="F712" s="74"/>
      <c r="G712" s="81"/>
      <c r="H712" s="74"/>
      <c r="I712" s="81"/>
      <c r="J712" s="74"/>
      <c r="K712" s="81"/>
      <c r="L712" s="74"/>
      <c r="M712" s="81"/>
      <c r="N712" s="74"/>
      <c r="O712" s="81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4.4" x14ac:dyDescent="0.3">
      <c r="A713" s="74"/>
      <c r="B713" s="74"/>
      <c r="C713" s="74"/>
      <c r="D713" s="74"/>
      <c r="E713" s="80"/>
      <c r="F713" s="74"/>
      <c r="G713" s="81"/>
      <c r="H713" s="74"/>
      <c r="I713" s="81"/>
      <c r="J713" s="74"/>
      <c r="K713" s="81"/>
      <c r="L713" s="74"/>
      <c r="M713" s="81"/>
      <c r="N713" s="74"/>
      <c r="O713" s="81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4.4" x14ac:dyDescent="0.3">
      <c r="A714" s="74"/>
      <c r="B714" s="74"/>
      <c r="C714" s="74"/>
      <c r="D714" s="74"/>
      <c r="E714" s="80"/>
      <c r="F714" s="74"/>
      <c r="G714" s="81"/>
      <c r="H714" s="74"/>
      <c r="I714" s="81"/>
      <c r="J714" s="74"/>
      <c r="K714" s="81"/>
      <c r="L714" s="74"/>
      <c r="M714" s="81"/>
      <c r="N714" s="74"/>
      <c r="O714" s="81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4.4" x14ac:dyDescent="0.3">
      <c r="A715" s="74"/>
      <c r="B715" s="74"/>
      <c r="C715" s="74"/>
      <c r="D715" s="74"/>
      <c r="E715" s="80"/>
      <c r="F715" s="74"/>
      <c r="G715" s="81"/>
      <c r="H715" s="74"/>
      <c r="I715" s="81"/>
      <c r="J715" s="74"/>
      <c r="K715" s="81"/>
      <c r="L715" s="74"/>
      <c r="M715" s="81"/>
      <c r="N715" s="74"/>
      <c r="O715" s="81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4.4" x14ac:dyDescent="0.3">
      <c r="A716" s="74"/>
      <c r="B716" s="74"/>
      <c r="C716" s="74"/>
      <c r="D716" s="74"/>
      <c r="E716" s="80"/>
      <c r="F716" s="74"/>
      <c r="G716" s="81"/>
      <c r="H716" s="74"/>
      <c r="I716" s="81"/>
      <c r="J716" s="74"/>
      <c r="K716" s="81"/>
      <c r="L716" s="74"/>
      <c r="M716" s="81"/>
      <c r="N716" s="74"/>
      <c r="O716" s="81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4.4" x14ac:dyDescent="0.3">
      <c r="A717" s="74"/>
      <c r="B717" s="74"/>
      <c r="C717" s="74"/>
      <c r="D717" s="74"/>
      <c r="E717" s="80"/>
      <c r="F717" s="74"/>
      <c r="G717" s="81"/>
      <c r="H717" s="74"/>
      <c r="I717" s="81"/>
      <c r="J717" s="74"/>
      <c r="K717" s="81"/>
      <c r="L717" s="74"/>
      <c r="M717" s="81"/>
      <c r="N717" s="74"/>
      <c r="O717" s="81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4.4" x14ac:dyDescent="0.3">
      <c r="A718" s="74"/>
      <c r="B718" s="74"/>
      <c r="C718" s="74"/>
      <c r="D718" s="74"/>
      <c r="E718" s="80"/>
      <c r="F718" s="74"/>
      <c r="G718" s="81"/>
      <c r="H718" s="74"/>
      <c r="I718" s="81"/>
      <c r="J718" s="74"/>
      <c r="K718" s="81"/>
      <c r="L718" s="74"/>
      <c r="M718" s="81"/>
      <c r="N718" s="74"/>
      <c r="O718" s="81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4.4" x14ac:dyDescent="0.3">
      <c r="A719" s="74"/>
      <c r="B719" s="74"/>
      <c r="C719" s="74"/>
      <c r="D719" s="74"/>
      <c r="E719" s="80"/>
      <c r="F719" s="74"/>
      <c r="G719" s="81"/>
      <c r="H719" s="74"/>
      <c r="I719" s="81"/>
      <c r="J719" s="74"/>
      <c r="K719" s="81"/>
      <c r="L719" s="74"/>
      <c r="M719" s="81"/>
      <c r="N719" s="74"/>
      <c r="O719" s="81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4.4" x14ac:dyDescent="0.3">
      <c r="A720" s="74"/>
      <c r="B720" s="74"/>
      <c r="C720" s="74"/>
      <c r="D720" s="74"/>
      <c r="E720" s="80"/>
      <c r="F720" s="74"/>
      <c r="G720" s="81"/>
      <c r="H720" s="74"/>
      <c r="I720" s="81"/>
      <c r="J720" s="74"/>
      <c r="K720" s="81"/>
      <c r="L720" s="74"/>
      <c r="M720" s="81"/>
      <c r="N720" s="74"/>
      <c r="O720" s="81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4.4" x14ac:dyDescent="0.3">
      <c r="A721" s="74"/>
      <c r="B721" s="74"/>
      <c r="C721" s="74"/>
      <c r="D721" s="74"/>
      <c r="E721" s="80"/>
      <c r="F721" s="74"/>
      <c r="G721" s="81"/>
      <c r="H721" s="74"/>
      <c r="I721" s="81"/>
      <c r="J721" s="74"/>
      <c r="K721" s="81"/>
      <c r="L721" s="74"/>
      <c r="M721" s="81"/>
      <c r="N721" s="74"/>
      <c r="O721" s="81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4.4" x14ac:dyDescent="0.3">
      <c r="A722" s="74"/>
      <c r="B722" s="74"/>
      <c r="C722" s="74"/>
      <c r="D722" s="74"/>
      <c r="E722" s="80"/>
      <c r="F722" s="74"/>
      <c r="G722" s="81"/>
      <c r="H722" s="74"/>
      <c r="I722" s="81"/>
      <c r="J722" s="74"/>
      <c r="K722" s="81"/>
      <c r="L722" s="74"/>
      <c r="M722" s="81"/>
      <c r="N722" s="74"/>
      <c r="O722" s="81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4.4" x14ac:dyDescent="0.3">
      <c r="A723" s="74"/>
      <c r="B723" s="74"/>
      <c r="C723" s="74"/>
      <c r="D723" s="74"/>
      <c r="E723" s="80"/>
      <c r="F723" s="74"/>
      <c r="G723" s="81"/>
      <c r="H723" s="74"/>
      <c r="I723" s="81"/>
      <c r="J723" s="74"/>
      <c r="K723" s="81"/>
      <c r="L723" s="74"/>
      <c r="M723" s="81"/>
      <c r="N723" s="74"/>
      <c r="O723" s="81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4.4" x14ac:dyDescent="0.3">
      <c r="A724" s="74"/>
      <c r="B724" s="74"/>
      <c r="C724" s="74"/>
      <c r="D724" s="74"/>
      <c r="E724" s="80"/>
      <c r="F724" s="74"/>
      <c r="G724" s="81"/>
      <c r="H724" s="74"/>
      <c r="I724" s="81"/>
      <c r="J724" s="74"/>
      <c r="K724" s="81"/>
      <c r="L724" s="74"/>
      <c r="M724" s="81"/>
      <c r="N724" s="74"/>
      <c r="O724" s="81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4.4" x14ac:dyDescent="0.3">
      <c r="A725" s="74"/>
      <c r="B725" s="74"/>
      <c r="C725" s="74"/>
      <c r="D725" s="74"/>
      <c r="E725" s="80"/>
      <c r="F725" s="74"/>
      <c r="G725" s="81"/>
      <c r="H725" s="74"/>
      <c r="I725" s="81"/>
      <c r="J725" s="74"/>
      <c r="K725" s="81"/>
      <c r="L725" s="74"/>
      <c r="M725" s="81"/>
      <c r="N725" s="74"/>
      <c r="O725" s="81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4.4" x14ac:dyDescent="0.3">
      <c r="A726" s="74"/>
      <c r="B726" s="74"/>
      <c r="C726" s="74"/>
      <c r="D726" s="74"/>
      <c r="E726" s="80"/>
      <c r="F726" s="74"/>
      <c r="G726" s="81"/>
      <c r="H726" s="74"/>
      <c r="I726" s="81"/>
      <c r="J726" s="74"/>
      <c r="K726" s="81"/>
      <c r="L726" s="74"/>
      <c r="M726" s="81"/>
      <c r="N726" s="74"/>
      <c r="O726" s="81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4.4" x14ac:dyDescent="0.3">
      <c r="A727" s="74"/>
      <c r="B727" s="74"/>
      <c r="C727" s="74"/>
      <c r="D727" s="74"/>
      <c r="E727" s="80"/>
      <c r="F727" s="74"/>
      <c r="G727" s="81"/>
      <c r="H727" s="74"/>
      <c r="I727" s="81"/>
      <c r="J727" s="74"/>
      <c r="K727" s="81"/>
      <c r="L727" s="74"/>
      <c r="M727" s="81"/>
      <c r="N727" s="74"/>
      <c r="O727" s="81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4.4" x14ac:dyDescent="0.3">
      <c r="A728" s="74"/>
      <c r="B728" s="74"/>
      <c r="C728" s="74"/>
      <c r="D728" s="74"/>
      <c r="E728" s="80"/>
      <c r="F728" s="74"/>
      <c r="G728" s="81"/>
      <c r="H728" s="74"/>
      <c r="I728" s="81"/>
      <c r="J728" s="74"/>
      <c r="K728" s="81"/>
      <c r="L728" s="74"/>
      <c r="M728" s="81"/>
      <c r="N728" s="74"/>
      <c r="O728" s="81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4.4" x14ac:dyDescent="0.3">
      <c r="A729" s="74"/>
      <c r="B729" s="74"/>
      <c r="C729" s="74"/>
      <c r="D729" s="74"/>
      <c r="E729" s="80"/>
      <c r="F729" s="74"/>
      <c r="G729" s="81"/>
      <c r="H729" s="74"/>
      <c r="I729" s="81"/>
      <c r="J729" s="74"/>
      <c r="K729" s="81"/>
      <c r="L729" s="74"/>
      <c r="M729" s="81"/>
      <c r="N729" s="74"/>
      <c r="O729" s="81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4.4" x14ac:dyDescent="0.3">
      <c r="A730" s="74"/>
      <c r="B730" s="74"/>
      <c r="C730" s="74"/>
      <c r="D730" s="74"/>
      <c r="E730" s="80"/>
      <c r="F730" s="74"/>
      <c r="G730" s="81"/>
      <c r="H730" s="74"/>
      <c r="I730" s="81"/>
      <c r="J730" s="74"/>
      <c r="K730" s="81"/>
      <c r="L730" s="74"/>
      <c r="M730" s="81"/>
      <c r="N730" s="74"/>
      <c r="O730" s="81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4.4" x14ac:dyDescent="0.3">
      <c r="A731" s="74"/>
      <c r="B731" s="74"/>
      <c r="C731" s="74"/>
      <c r="D731" s="74"/>
      <c r="E731" s="80"/>
      <c r="F731" s="74"/>
      <c r="G731" s="81"/>
      <c r="H731" s="74"/>
      <c r="I731" s="81"/>
      <c r="J731" s="74"/>
      <c r="K731" s="81"/>
      <c r="L731" s="74"/>
      <c r="M731" s="81"/>
      <c r="N731" s="74"/>
      <c r="O731" s="81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4.4" x14ac:dyDescent="0.3">
      <c r="A732" s="74"/>
      <c r="B732" s="74"/>
      <c r="C732" s="74"/>
      <c r="D732" s="74"/>
      <c r="E732" s="80"/>
      <c r="F732" s="74"/>
      <c r="G732" s="81"/>
      <c r="H732" s="74"/>
      <c r="I732" s="81"/>
      <c r="J732" s="74"/>
      <c r="K732" s="81"/>
      <c r="L732" s="74"/>
      <c r="M732" s="81"/>
      <c r="N732" s="74"/>
      <c r="O732" s="81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4.4" x14ac:dyDescent="0.3">
      <c r="A733" s="74"/>
      <c r="B733" s="74"/>
      <c r="C733" s="74"/>
      <c r="D733" s="74"/>
      <c r="E733" s="80"/>
      <c r="F733" s="74"/>
      <c r="G733" s="81"/>
      <c r="H733" s="74"/>
      <c r="I733" s="81"/>
      <c r="J733" s="74"/>
      <c r="K733" s="81"/>
      <c r="L733" s="74"/>
      <c r="M733" s="81"/>
      <c r="N733" s="74"/>
      <c r="O733" s="81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4.4" x14ac:dyDescent="0.3">
      <c r="A734" s="74"/>
      <c r="B734" s="74"/>
      <c r="C734" s="74"/>
      <c r="D734" s="74"/>
      <c r="E734" s="80"/>
      <c r="F734" s="74"/>
      <c r="G734" s="81"/>
      <c r="H734" s="74"/>
      <c r="I734" s="81"/>
      <c r="J734" s="74"/>
      <c r="K734" s="81"/>
      <c r="L734" s="74"/>
      <c r="M734" s="81"/>
      <c r="N734" s="74"/>
      <c r="O734" s="81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4.4" x14ac:dyDescent="0.3">
      <c r="A735" s="74"/>
      <c r="B735" s="74"/>
      <c r="C735" s="74"/>
      <c r="D735" s="74"/>
      <c r="E735" s="80"/>
      <c r="F735" s="74"/>
      <c r="G735" s="81"/>
      <c r="H735" s="74"/>
      <c r="I735" s="81"/>
      <c r="J735" s="74"/>
      <c r="K735" s="81"/>
      <c r="L735" s="74"/>
      <c r="M735" s="81"/>
      <c r="N735" s="74"/>
      <c r="O735" s="81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4.4" x14ac:dyDescent="0.3">
      <c r="A736" s="74"/>
      <c r="B736" s="74"/>
      <c r="C736" s="74"/>
      <c r="D736" s="74"/>
      <c r="E736" s="80"/>
      <c r="F736" s="74"/>
      <c r="G736" s="81"/>
      <c r="H736" s="74"/>
      <c r="I736" s="81"/>
      <c r="J736" s="74"/>
      <c r="K736" s="81"/>
      <c r="L736" s="74"/>
      <c r="M736" s="81"/>
      <c r="N736" s="74"/>
      <c r="O736" s="81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4.4" x14ac:dyDescent="0.3">
      <c r="A737" s="74"/>
      <c r="B737" s="74"/>
      <c r="C737" s="74"/>
      <c r="D737" s="74"/>
      <c r="E737" s="80"/>
      <c r="F737" s="74"/>
      <c r="G737" s="81"/>
      <c r="H737" s="74"/>
      <c r="I737" s="81"/>
      <c r="J737" s="74"/>
      <c r="K737" s="81"/>
      <c r="L737" s="74"/>
      <c r="M737" s="81"/>
      <c r="N737" s="74"/>
      <c r="O737" s="81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4.4" x14ac:dyDescent="0.3">
      <c r="A738" s="74"/>
      <c r="B738" s="74"/>
      <c r="C738" s="74"/>
      <c r="D738" s="74"/>
      <c r="E738" s="80"/>
      <c r="F738" s="74"/>
      <c r="G738" s="81"/>
      <c r="H738" s="74"/>
      <c r="I738" s="81"/>
      <c r="J738" s="74"/>
      <c r="K738" s="81"/>
      <c r="L738" s="74"/>
      <c r="M738" s="81"/>
      <c r="N738" s="74"/>
      <c r="O738" s="81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4.4" x14ac:dyDescent="0.3">
      <c r="A739" s="74"/>
      <c r="B739" s="74"/>
      <c r="C739" s="74"/>
      <c r="D739" s="74"/>
      <c r="E739" s="80"/>
      <c r="F739" s="74"/>
      <c r="G739" s="81"/>
      <c r="H739" s="74"/>
      <c r="I739" s="81"/>
      <c r="J739" s="74"/>
      <c r="K739" s="81"/>
      <c r="L739" s="74"/>
      <c r="M739" s="81"/>
      <c r="N739" s="74"/>
      <c r="O739" s="81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4.4" x14ac:dyDescent="0.3">
      <c r="A740" s="74"/>
      <c r="B740" s="74"/>
      <c r="C740" s="74"/>
      <c r="D740" s="74"/>
      <c r="E740" s="80"/>
      <c r="F740" s="74"/>
      <c r="G740" s="81"/>
      <c r="H740" s="74"/>
      <c r="I740" s="81"/>
      <c r="J740" s="74"/>
      <c r="K740" s="81"/>
      <c r="L740" s="74"/>
      <c r="M740" s="81"/>
      <c r="N740" s="74"/>
      <c r="O740" s="81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4.4" x14ac:dyDescent="0.3">
      <c r="A741" s="74"/>
      <c r="B741" s="74"/>
      <c r="C741" s="74"/>
      <c r="D741" s="74"/>
      <c r="E741" s="80"/>
      <c r="F741" s="74"/>
      <c r="G741" s="81"/>
      <c r="H741" s="74"/>
      <c r="I741" s="81"/>
      <c r="J741" s="74"/>
      <c r="K741" s="81"/>
      <c r="L741" s="74"/>
      <c r="M741" s="81"/>
      <c r="N741" s="74"/>
      <c r="O741" s="81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4.4" x14ac:dyDescent="0.3">
      <c r="A742" s="74"/>
      <c r="B742" s="74"/>
      <c r="C742" s="74"/>
      <c r="D742" s="74"/>
      <c r="E742" s="80"/>
      <c r="F742" s="74"/>
      <c r="G742" s="81"/>
      <c r="H742" s="74"/>
      <c r="I742" s="81"/>
      <c r="J742" s="74"/>
      <c r="K742" s="81"/>
      <c r="L742" s="74"/>
      <c r="M742" s="81"/>
      <c r="N742" s="74"/>
      <c r="O742" s="81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4.4" x14ac:dyDescent="0.3">
      <c r="A743" s="74"/>
      <c r="B743" s="74"/>
      <c r="C743" s="74"/>
      <c r="D743" s="74"/>
      <c r="E743" s="80"/>
      <c r="F743" s="74"/>
      <c r="G743" s="81"/>
      <c r="H743" s="74"/>
      <c r="I743" s="81"/>
      <c r="J743" s="74"/>
      <c r="K743" s="81"/>
      <c r="L743" s="74"/>
      <c r="M743" s="81"/>
      <c r="N743" s="74"/>
      <c r="O743" s="81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4.4" x14ac:dyDescent="0.3">
      <c r="A744" s="74"/>
      <c r="B744" s="74"/>
      <c r="C744" s="74"/>
      <c r="D744" s="74"/>
      <c r="E744" s="80"/>
      <c r="F744" s="74"/>
      <c r="G744" s="81"/>
      <c r="H744" s="74"/>
      <c r="I744" s="81"/>
      <c r="J744" s="74"/>
      <c r="K744" s="81"/>
      <c r="L744" s="74"/>
      <c r="M744" s="81"/>
      <c r="N744" s="74"/>
      <c r="O744" s="81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4.4" x14ac:dyDescent="0.3">
      <c r="A745" s="74"/>
      <c r="B745" s="74"/>
      <c r="C745" s="74"/>
      <c r="D745" s="74"/>
      <c r="E745" s="80"/>
      <c r="F745" s="74"/>
      <c r="G745" s="81"/>
      <c r="H745" s="74"/>
      <c r="I745" s="81"/>
      <c r="J745" s="74"/>
      <c r="K745" s="81"/>
      <c r="L745" s="74"/>
      <c r="M745" s="81"/>
      <c r="N745" s="74"/>
      <c r="O745" s="81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4.4" x14ac:dyDescent="0.3">
      <c r="A746" s="74"/>
      <c r="B746" s="74"/>
      <c r="C746" s="74"/>
      <c r="D746" s="74"/>
      <c r="E746" s="80"/>
      <c r="F746" s="74"/>
      <c r="G746" s="81"/>
      <c r="H746" s="74"/>
      <c r="I746" s="81"/>
      <c r="J746" s="74"/>
      <c r="K746" s="81"/>
      <c r="L746" s="74"/>
      <c r="M746" s="81"/>
      <c r="N746" s="74"/>
      <c r="O746" s="81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4.4" x14ac:dyDescent="0.3">
      <c r="A747" s="74"/>
      <c r="B747" s="74"/>
      <c r="C747" s="74"/>
      <c r="D747" s="74"/>
      <c r="E747" s="80"/>
      <c r="F747" s="74"/>
      <c r="G747" s="81"/>
      <c r="H747" s="74"/>
      <c r="I747" s="81"/>
      <c r="J747" s="74"/>
      <c r="K747" s="81"/>
      <c r="L747" s="74"/>
      <c r="M747" s="81"/>
      <c r="N747" s="74"/>
      <c r="O747" s="81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4.4" x14ac:dyDescent="0.3">
      <c r="A748" s="74"/>
      <c r="B748" s="74"/>
      <c r="C748" s="74"/>
      <c r="D748" s="74"/>
      <c r="E748" s="80"/>
      <c r="F748" s="74"/>
      <c r="G748" s="81"/>
      <c r="H748" s="74"/>
      <c r="I748" s="81"/>
      <c r="J748" s="74"/>
      <c r="K748" s="81"/>
      <c r="L748" s="74"/>
      <c r="M748" s="81"/>
      <c r="N748" s="74"/>
      <c r="O748" s="81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4.4" x14ac:dyDescent="0.3">
      <c r="A749" s="74"/>
      <c r="B749" s="74"/>
      <c r="C749" s="74"/>
      <c r="D749" s="74"/>
      <c r="E749" s="80"/>
      <c r="F749" s="74"/>
      <c r="G749" s="81"/>
      <c r="H749" s="74"/>
      <c r="I749" s="81"/>
      <c r="J749" s="74"/>
      <c r="K749" s="81"/>
      <c r="L749" s="74"/>
      <c r="M749" s="81"/>
      <c r="N749" s="74"/>
      <c r="O749" s="81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4.4" x14ac:dyDescent="0.3">
      <c r="A750" s="74"/>
      <c r="B750" s="74"/>
      <c r="C750" s="74"/>
      <c r="D750" s="74"/>
      <c r="E750" s="80"/>
      <c r="F750" s="74"/>
      <c r="G750" s="81"/>
      <c r="H750" s="74"/>
      <c r="I750" s="81"/>
      <c r="J750" s="74"/>
      <c r="K750" s="81"/>
      <c r="L750" s="74"/>
      <c r="M750" s="81"/>
      <c r="N750" s="74"/>
      <c r="O750" s="81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4.4" x14ac:dyDescent="0.3">
      <c r="A751" s="74"/>
      <c r="B751" s="74"/>
      <c r="C751" s="74"/>
      <c r="D751" s="74"/>
      <c r="E751" s="80"/>
      <c r="F751" s="74"/>
      <c r="G751" s="81"/>
      <c r="H751" s="74"/>
      <c r="I751" s="81"/>
      <c r="J751" s="74"/>
      <c r="K751" s="81"/>
      <c r="L751" s="74"/>
      <c r="M751" s="81"/>
      <c r="N751" s="74"/>
      <c r="O751" s="81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4.4" x14ac:dyDescent="0.3">
      <c r="A752" s="74"/>
      <c r="B752" s="74"/>
      <c r="C752" s="74"/>
      <c r="D752" s="74"/>
      <c r="E752" s="80"/>
      <c r="F752" s="74"/>
      <c r="G752" s="81"/>
      <c r="H752" s="74"/>
      <c r="I752" s="81"/>
      <c r="J752" s="74"/>
      <c r="K752" s="81"/>
      <c r="L752" s="74"/>
      <c r="M752" s="81"/>
      <c r="N752" s="74"/>
      <c r="O752" s="81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4.4" x14ac:dyDescent="0.3">
      <c r="A753" s="74"/>
      <c r="B753" s="74"/>
      <c r="C753" s="74"/>
      <c r="D753" s="74"/>
      <c r="E753" s="80"/>
      <c r="F753" s="74"/>
      <c r="G753" s="81"/>
      <c r="H753" s="74"/>
      <c r="I753" s="81"/>
      <c r="J753" s="74"/>
      <c r="K753" s="81"/>
      <c r="L753" s="74"/>
      <c r="M753" s="81"/>
      <c r="N753" s="74"/>
      <c r="O753" s="81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4.4" x14ac:dyDescent="0.3">
      <c r="A754" s="74"/>
      <c r="B754" s="74"/>
      <c r="C754" s="74"/>
      <c r="D754" s="74"/>
      <c r="E754" s="80"/>
      <c r="F754" s="74"/>
      <c r="G754" s="81"/>
      <c r="H754" s="74"/>
      <c r="I754" s="81"/>
      <c r="J754" s="74"/>
      <c r="K754" s="81"/>
      <c r="L754" s="74"/>
      <c r="M754" s="81"/>
      <c r="N754" s="74"/>
      <c r="O754" s="81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4.4" x14ac:dyDescent="0.3">
      <c r="A755" s="74"/>
      <c r="B755" s="74"/>
      <c r="C755" s="74"/>
      <c r="D755" s="74"/>
      <c r="E755" s="80"/>
      <c r="F755" s="74"/>
      <c r="G755" s="81"/>
      <c r="H755" s="74"/>
      <c r="I755" s="81"/>
      <c r="J755" s="74"/>
      <c r="K755" s="81"/>
      <c r="L755" s="74"/>
      <c r="M755" s="81"/>
      <c r="N755" s="74"/>
      <c r="O755" s="81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4.4" x14ac:dyDescent="0.3">
      <c r="A756" s="74"/>
      <c r="B756" s="74"/>
      <c r="C756" s="74"/>
      <c r="D756" s="74"/>
      <c r="E756" s="80"/>
      <c r="F756" s="74"/>
      <c r="G756" s="81"/>
      <c r="H756" s="74"/>
      <c r="I756" s="81"/>
      <c r="J756" s="74"/>
      <c r="K756" s="81"/>
      <c r="L756" s="74"/>
      <c r="M756" s="81"/>
      <c r="N756" s="74"/>
      <c r="O756" s="81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4.4" x14ac:dyDescent="0.3">
      <c r="A757" s="74"/>
      <c r="B757" s="74"/>
      <c r="C757" s="74"/>
      <c r="D757" s="74"/>
      <c r="E757" s="80"/>
      <c r="F757" s="74"/>
      <c r="G757" s="81"/>
      <c r="H757" s="74"/>
      <c r="I757" s="81"/>
      <c r="J757" s="74"/>
      <c r="K757" s="81"/>
      <c r="L757" s="74"/>
      <c r="M757" s="81"/>
      <c r="N757" s="74"/>
      <c r="O757" s="81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4.4" x14ac:dyDescent="0.3">
      <c r="A758" s="74"/>
      <c r="B758" s="74"/>
      <c r="C758" s="74"/>
      <c r="D758" s="74"/>
      <c r="E758" s="80"/>
      <c r="F758" s="74"/>
      <c r="G758" s="81"/>
      <c r="H758" s="74"/>
      <c r="I758" s="81"/>
      <c r="J758" s="74"/>
      <c r="K758" s="81"/>
      <c r="L758" s="74"/>
      <c r="M758" s="81"/>
      <c r="N758" s="74"/>
      <c r="O758" s="81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4.4" x14ac:dyDescent="0.3">
      <c r="A759" s="74"/>
      <c r="B759" s="74"/>
      <c r="C759" s="74"/>
      <c r="D759" s="74"/>
      <c r="E759" s="80"/>
      <c r="F759" s="74"/>
      <c r="G759" s="81"/>
      <c r="H759" s="74"/>
      <c r="I759" s="81"/>
      <c r="J759" s="74"/>
      <c r="K759" s="81"/>
      <c r="L759" s="74"/>
      <c r="M759" s="81"/>
      <c r="N759" s="74"/>
      <c r="O759" s="81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4.4" x14ac:dyDescent="0.3">
      <c r="A760" s="74"/>
      <c r="B760" s="74"/>
      <c r="C760" s="74"/>
      <c r="D760" s="74"/>
      <c r="E760" s="80"/>
      <c r="F760" s="74"/>
      <c r="G760" s="81"/>
      <c r="H760" s="74"/>
      <c r="I760" s="81"/>
      <c r="J760" s="74"/>
      <c r="K760" s="81"/>
      <c r="L760" s="74"/>
      <c r="M760" s="81"/>
      <c r="N760" s="74"/>
      <c r="O760" s="81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4.4" x14ac:dyDescent="0.3">
      <c r="A761" s="74"/>
      <c r="B761" s="74"/>
      <c r="C761" s="74"/>
      <c r="D761" s="74"/>
      <c r="E761" s="80"/>
      <c r="F761" s="74"/>
      <c r="G761" s="81"/>
      <c r="H761" s="74"/>
      <c r="I761" s="81"/>
      <c r="J761" s="74"/>
      <c r="K761" s="81"/>
      <c r="L761" s="74"/>
      <c r="M761" s="81"/>
      <c r="N761" s="74"/>
      <c r="O761" s="81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4.4" x14ac:dyDescent="0.3">
      <c r="A762" s="74"/>
      <c r="B762" s="74"/>
      <c r="C762" s="74"/>
      <c r="D762" s="74"/>
      <c r="E762" s="80"/>
      <c r="F762" s="74"/>
      <c r="G762" s="81"/>
      <c r="H762" s="74"/>
      <c r="I762" s="81"/>
      <c r="J762" s="74"/>
      <c r="K762" s="81"/>
      <c r="L762" s="74"/>
      <c r="M762" s="81"/>
      <c r="N762" s="74"/>
      <c r="O762" s="81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4.4" x14ac:dyDescent="0.3">
      <c r="A763" s="74"/>
      <c r="B763" s="74"/>
      <c r="C763" s="74"/>
      <c r="D763" s="74"/>
      <c r="E763" s="80"/>
      <c r="F763" s="74"/>
      <c r="G763" s="81"/>
      <c r="H763" s="74"/>
      <c r="I763" s="81"/>
      <c r="J763" s="74"/>
      <c r="K763" s="81"/>
      <c r="L763" s="74"/>
      <c r="M763" s="81"/>
      <c r="N763" s="74"/>
      <c r="O763" s="81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4.4" x14ac:dyDescent="0.3">
      <c r="A764" s="74"/>
      <c r="B764" s="74"/>
      <c r="C764" s="74"/>
      <c r="D764" s="74"/>
      <c r="E764" s="80"/>
      <c r="F764" s="74"/>
      <c r="G764" s="81"/>
      <c r="H764" s="74"/>
      <c r="I764" s="81"/>
      <c r="J764" s="74"/>
      <c r="K764" s="81"/>
      <c r="L764" s="74"/>
      <c r="M764" s="81"/>
      <c r="N764" s="74"/>
      <c r="O764" s="81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4.4" x14ac:dyDescent="0.3">
      <c r="A765" s="74"/>
      <c r="B765" s="74"/>
      <c r="C765" s="74"/>
      <c r="D765" s="74"/>
      <c r="E765" s="80"/>
      <c r="F765" s="74"/>
      <c r="G765" s="81"/>
      <c r="H765" s="74"/>
      <c r="I765" s="81"/>
      <c r="J765" s="74"/>
      <c r="K765" s="81"/>
      <c r="L765" s="74"/>
      <c r="M765" s="81"/>
      <c r="N765" s="74"/>
      <c r="O765" s="81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4.4" x14ac:dyDescent="0.3">
      <c r="A766" s="74"/>
      <c r="B766" s="74"/>
      <c r="C766" s="74"/>
      <c r="D766" s="74"/>
      <c r="E766" s="80"/>
      <c r="F766" s="74"/>
      <c r="G766" s="81"/>
      <c r="H766" s="74"/>
      <c r="I766" s="81"/>
      <c r="J766" s="74"/>
      <c r="K766" s="81"/>
      <c r="L766" s="74"/>
      <c r="M766" s="81"/>
      <c r="N766" s="74"/>
      <c r="O766" s="81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4.4" x14ac:dyDescent="0.3">
      <c r="A767" s="74"/>
      <c r="B767" s="74"/>
      <c r="C767" s="74"/>
      <c r="D767" s="74"/>
      <c r="E767" s="80"/>
      <c r="F767" s="74"/>
      <c r="G767" s="81"/>
      <c r="H767" s="74"/>
      <c r="I767" s="81"/>
      <c r="J767" s="74"/>
      <c r="K767" s="81"/>
      <c r="L767" s="74"/>
      <c r="M767" s="81"/>
      <c r="N767" s="74"/>
      <c r="O767" s="81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4.4" x14ac:dyDescent="0.3">
      <c r="A768" s="74"/>
      <c r="B768" s="74"/>
      <c r="C768" s="74"/>
      <c r="D768" s="74"/>
      <c r="E768" s="80"/>
      <c r="F768" s="74"/>
      <c r="G768" s="81"/>
      <c r="H768" s="74"/>
      <c r="I768" s="81"/>
      <c r="J768" s="74"/>
      <c r="K768" s="81"/>
      <c r="L768" s="74"/>
      <c r="M768" s="81"/>
      <c r="N768" s="74"/>
      <c r="O768" s="81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4.4" x14ac:dyDescent="0.3">
      <c r="A769" s="74"/>
      <c r="B769" s="74"/>
      <c r="C769" s="74"/>
      <c r="D769" s="74"/>
      <c r="E769" s="80"/>
      <c r="F769" s="74"/>
      <c r="G769" s="81"/>
      <c r="H769" s="74"/>
      <c r="I769" s="81"/>
      <c r="J769" s="74"/>
      <c r="K769" s="81"/>
      <c r="L769" s="74"/>
      <c r="M769" s="81"/>
      <c r="N769" s="74"/>
      <c r="O769" s="81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4.4" x14ac:dyDescent="0.3">
      <c r="A770" s="74"/>
      <c r="B770" s="74"/>
      <c r="C770" s="74"/>
      <c r="D770" s="74"/>
      <c r="E770" s="80"/>
      <c r="F770" s="74"/>
      <c r="G770" s="81"/>
      <c r="H770" s="74"/>
      <c r="I770" s="81"/>
      <c r="J770" s="74"/>
      <c r="K770" s="81"/>
      <c r="L770" s="74"/>
      <c r="M770" s="81"/>
      <c r="N770" s="74"/>
      <c r="O770" s="81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4.4" x14ac:dyDescent="0.3">
      <c r="A771" s="74"/>
      <c r="B771" s="74"/>
      <c r="C771" s="74"/>
      <c r="D771" s="74"/>
      <c r="E771" s="80"/>
      <c r="F771" s="74"/>
      <c r="G771" s="81"/>
      <c r="H771" s="74"/>
      <c r="I771" s="81"/>
      <c r="J771" s="74"/>
      <c r="K771" s="81"/>
      <c r="L771" s="74"/>
      <c r="M771" s="81"/>
      <c r="N771" s="74"/>
      <c r="O771" s="81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4.4" x14ac:dyDescent="0.3">
      <c r="A772" s="74"/>
      <c r="B772" s="74"/>
      <c r="C772" s="74"/>
      <c r="D772" s="74"/>
      <c r="E772" s="80"/>
      <c r="F772" s="74"/>
      <c r="G772" s="81"/>
      <c r="H772" s="74"/>
      <c r="I772" s="81"/>
      <c r="J772" s="74"/>
      <c r="K772" s="81"/>
      <c r="L772" s="74"/>
      <c r="M772" s="81"/>
      <c r="N772" s="74"/>
      <c r="O772" s="81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4.4" x14ac:dyDescent="0.3">
      <c r="A773" s="74"/>
      <c r="B773" s="74"/>
      <c r="C773" s="74"/>
      <c r="D773" s="74"/>
      <c r="E773" s="80"/>
      <c r="F773" s="74"/>
      <c r="G773" s="81"/>
      <c r="H773" s="74"/>
      <c r="I773" s="81"/>
      <c r="J773" s="74"/>
      <c r="K773" s="81"/>
      <c r="L773" s="74"/>
      <c r="M773" s="81"/>
      <c r="N773" s="74"/>
      <c r="O773" s="81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4.4" x14ac:dyDescent="0.3">
      <c r="A774" s="74"/>
      <c r="B774" s="74"/>
      <c r="C774" s="74"/>
      <c r="D774" s="74"/>
      <c r="E774" s="80"/>
      <c r="F774" s="74"/>
      <c r="G774" s="81"/>
      <c r="H774" s="74"/>
      <c r="I774" s="81"/>
      <c r="J774" s="74"/>
      <c r="K774" s="81"/>
      <c r="L774" s="74"/>
      <c r="M774" s="81"/>
      <c r="N774" s="74"/>
      <c r="O774" s="81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4.4" x14ac:dyDescent="0.3">
      <c r="A775" s="74"/>
      <c r="B775" s="74"/>
      <c r="C775" s="74"/>
      <c r="D775" s="74"/>
      <c r="E775" s="80"/>
      <c r="F775" s="74"/>
      <c r="G775" s="81"/>
      <c r="H775" s="74"/>
      <c r="I775" s="81"/>
      <c r="J775" s="74"/>
      <c r="K775" s="81"/>
      <c r="L775" s="74"/>
      <c r="M775" s="81"/>
      <c r="N775" s="74"/>
      <c r="O775" s="81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4.4" x14ac:dyDescent="0.3">
      <c r="A776" s="74"/>
      <c r="B776" s="74"/>
      <c r="C776" s="74"/>
      <c r="D776" s="74"/>
      <c r="E776" s="80"/>
      <c r="F776" s="74"/>
      <c r="G776" s="81"/>
      <c r="H776" s="74"/>
      <c r="I776" s="81"/>
      <c r="J776" s="74"/>
      <c r="K776" s="81"/>
      <c r="L776" s="74"/>
      <c r="M776" s="81"/>
      <c r="N776" s="74"/>
      <c r="O776" s="81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4.4" x14ac:dyDescent="0.3">
      <c r="A777" s="74"/>
      <c r="B777" s="74"/>
      <c r="C777" s="74"/>
      <c r="D777" s="74"/>
      <c r="E777" s="80"/>
      <c r="F777" s="74"/>
      <c r="G777" s="81"/>
      <c r="H777" s="74"/>
      <c r="I777" s="81"/>
      <c r="J777" s="74"/>
      <c r="K777" s="81"/>
      <c r="L777" s="74"/>
      <c r="M777" s="81"/>
      <c r="N777" s="74"/>
      <c r="O777" s="81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4.4" x14ac:dyDescent="0.3">
      <c r="A778" s="74"/>
      <c r="B778" s="74"/>
      <c r="C778" s="74"/>
      <c r="D778" s="74"/>
      <c r="E778" s="80"/>
      <c r="F778" s="74"/>
      <c r="G778" s="81"/>
      <c r="H778" s="74"/>
      <c r="I778" s="81"/>
      <c r="J778" s="74"/>
      <c r="K778" s="81"/>
      <c r="L778" s="74"/>
      <c r="M778" s="81"/>
      <c r="N778" s="74"/>
      <c r="O778" s="81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4.4" x14ac:dyDescent="0.3">
      <c r="A779" s="74"/>
      <c r="B779" s="74"/>
      <c r="C779" s="74"/>
      <c r="D779" s="74"/>
      <c r="E779" s="80"/>
      <c r="F779" s="74"/>
      <c r="G779" s="81"/>
      <c r="H779" s="74"/>
      <c r="I779" s="81"/>
      <c r="J779" s="74"/>
      <c r="K779" s="81"/>
      <c r="L779" s="74"/>
      <c r="M779" s="81"/>
      <c r="N779" s="74"/>
      <c r="O779" s="81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4.4" x14ac:dyDescent="0.3">
      <c r="A780" s="74"/>
      <c r="B780" s="74"/>
      <c r="C780" s="74"/>
      <c r="D780" s="74"/>
      <c r="E780" s="80"/>
      <c r="F780" s="74"/>
      <c r="G780" s="81"/>
      <c r="H780" s="74"/>
      <c r="I780" s="81"/>
      <c r="J780" s="74"/>
      <c r="K780" s="81"/>
      <c r="L780" s="74"/>
      <c r="M780" s="81"/>
      <c r="N780" s="74"/>
      <c r="O780" s="81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4.4" x14ac:dyDescent="0.3">
      <c r="A781" s="74"/>
      <c r="B781" s="74"/>
      <c r="C781" s="74"/>
      <c r="D781" s="74"/>
      <c r="E781" s="80"/>
      <c r="F781" s="74"/>
      <c r="G781" s="81"/>
      <c r="H781" s="74"/>
      <c r="I781" s="81"/>
      <c r="J781" s="74"/>
      <c r="K781" s="81"/>
      <c r="L781" s="74"/>
      <c r="M781" s="81"/>
      <c r="N781" s="74"/>
      <c r="O781" s="81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4.4" x14ac:dyDescent="0.3">
      <c r="A782" s="74"/>
      <c r="B782" s="74"/>
      <c r="C782" s="74"/>
      <c r="D782" s="74"/>
      <c r="E782" s="80"/>
      <c r="F782" s="74"/>
      <c r="G782" s="81"/>
      <c r="H782" s="74"/>
      <c r="I782" s="81"/>
      <c r="J782" s="74"/>
      <c r="K782" s="81"/>
      <c r="L782" s="74"/>
      <c r="M782" s="81"/>
      <c r="N782" s="74"/>
      <c r="O782" s="81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4.4" x14ac:dyDescent="0.3">
      <c r="A783" s="74"/>
      <c r="B783" s="74"/>
      <c r="C783" s="74"/>
      <c r="D783" s="74"/>
      <c r="E783" s="80"/>
      <c r="F783" s="74"/>
      <c r="G783" s="81"/>
      <c r="H783" s="74"/>
      <c r="I783" s="81"/>
      <c r="J783" s="74"/>
      <c r="K783" s="81"/>
      <c r="L783" s="74"/>
      <c r="M783" s="81"/>
      <c r="N783" s="74"/>
      <c r="O783" s="81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4.4" x14ac:dyDescent="0.3">
      <c r="A784" s="74"/>
      <c r="B784" s="74"/>
      <c r="C784" s="74"/>
      <c r="D784" s="74"/>
      <c r="E784" s="80"/>
      <c r="F784" s="74"/>
      <c r="G784" s="81"/>
      <c r="H784" s="74"/>
      <c r="I784" s="81"/>
      <c r="J784" s="74"/>
      <c r="K784" s="81"/>
      <c r="L784" s="74"/>
      <c r="M784" s="81"/>
      <c r="N784" s="74"/>
      <c r="O784" s="81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4.4" x14ac:dyDescent="0.3">
      <c r="A785" s="74"/>
      <c r="B785" s="74"/>
      <c r="C785" s="74"/>
      <c r="D785" s="74"/>
      <c r="E785" s="80"/>
      <c r="F785" s="74"/>
      <c r="G785" s="81"/>
      <c r="H785" s="74"/>
      <c r="I785" s="81"/>
      <c r="J785" s="74"/>
      <c r="K785" s="81"/>
      <c r="L785" s="74"/>
      <c r="M785" s="81"/>
      <c r="N785" s="74"/>
      <c r="O785" s="81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4.4" x14ac:dyDescent="0.3">
      <c r="A786" s="74"/>
      <c r="B786" s="74"/>
      <c r="C786" s="74"/>
      <c r="D786" s="74"/>
      <c r="E786" s="80"/>
      <c r="F786" s="74"/>
      <c r="G786" s="81"/>
      <c r="H786" s="74"/>
      <c r="I786" s="81"/>
      <c r="J786" s="74"/>
      <c r="K786" s="81"/>
      <c r="L786" s="74"/>
      <c r="M786" s="81"/>
      <c r="N786" s="74"/>
      <c r="O786" s="81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4.4" x14ac:dyDescent="0.3">
      <c r="A787" s="74"/>
      <c r="B787" s="74"/>
      <c r="C787" s="74"/>
      <c r="D787" s="74"/>
      <c r="E787" s="80"/>
      <c r="F787" s="74"/>
      <c r="G787" s="81"/>
      <c r="H787" s="74"/>
      <c r="I787" s="81"/>
      <c r="J787" s="74"/>
      <c r="K787" s="81"/>
      <c r="L787" s="74"/>
      <c r="M787" s="81"/>
      <c r="N787" s="74"/>
      <c r="O787" s="81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4.4" x14ac:dyDescent="0.3">
      <c r="A788" s="74"/>
      <c r="B788" s="74"/>
      <c r="C788" s="74"/>
      <c r="D788" s="74"/>
      <c r="E788" s="80"/>
      <c r="F788" s="74"/>
      <c r="G788" s="81"/>
      <c r="H788" s="74"/>
      <c r="I788" s="81"/>
      <c r="J788" s="74"/>
      <c r="K788" s="81"/>
      <c r="L788" s="74"/>
      <c r="M788" s="81"/>
      <c r="N788" s="74"/>
      <c r="O788" s="81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4.4" x14ac:dyDescent="0.3">
      <c r="A789" s="74"/>
      <c r="B789" s="74"/>
      <c r="C789" s="74"/>
      <c r="D789" s="74"/>
      <c r="E789" s="80"/>
      <c r="F789" s="74"/>
      <c r="G789" s="81"/>
      <c r="H789" s="74"/>
      <c r="I789" s="81"/>
      <c r="J789" s="74"/>
      <c r="K789" s="81"/>
      <c r="L789" s="74"/>
      <c r="M789" s="81"/>
      <c r="N789" s="74"/>
      <c r="O789" s="81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4.4" x14ac:dyDescent="0.3">
      <c r="A790" s="74"/>
      <c r="B790" s="74"/>
      <c r="C790" s="74"/>
      <c r="D790" s="74"/>
      <c r="E790" s="80"/>
      <c r="F790" s="74"/>
      <c r="G790" s="81"/>
      <c r="H790" s="74"/>
      <c r="I790" s="81"/>
      <c r="J790" s="74"/>
      <c r="K790" s="81"/>
      <c r="L790" s="74"/>
      <c r="M790" s="81"/>
      <c r="N790" s="74"/>
      <c r="O790" s="81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4.4" x14ac:dyDescent="0.3">
      <c r="A791" s="74"/>
      <c r="B791" s="74"/>
      <c r="C791" s="74"/>
      <c r="D791" s="74"/>
      <c r="E791" s="80"/>
      <c r="F791" s="74"/>
      <c r="G791" s="81"/>
      <c r="H791" s="74"/>
      <c r="I791" s="81"/>
      <c r="J791" s="74"/>
      <c r="K791" s="81"/>
      <c r="L791" s="74"/>
      <c r="M791" s="81"/>
      <c r="N791" s="74"/>
      <c r="O791" s="81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4.4" x14ac:dyDescent="0.3">
      <c r="A792" s="74"/>
      <c r="B792" s="74"/>
      <c r="C792" s="74"/>
      <c r="D792" s="74"/>
      <c r="E792" s="80"/>
      <c r="F792" s="74"/>
      <c r="G792" s="81"/>
      <c r="H792" s="74"/>
      <c r="I792" s="81"/>
      <c r="J792" s="74"/>
      <c r="K792" s="81"/>
      <c r="L792" s="74"/>
      <c r="M792" s="81"/>
      <c r="N792" s="74"/>
      <c r="O792" s="81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4.4" x14ac:dyDescent="0.3">
      <c r="A793" s="74"/>
      <c r="B793" s="74"/>
      <c r="C793" s="74"/>
      <c r="D793" s="74"/>
      <c r="E793" s="80"/>
      <c r="F793" s="74"/>
      <c r="G793" s="81"/>
      <c r="H793" s="74"/>
      <c r="I793" s="81"/>
      <c r="J793" s="74"/>
      <c r="K793" s="81"/>
      <c r="L793" s="74"/>
      <c r="M793" s="81"/>
      <c r="N793" s="74"/>
      <c r="O793" s="81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4.4" x14ac:dyDescent="0.3">
      <c r="A794" s="74"/>
      <c r="B794" s="74"/>
      <c r="C794" s="74"/>
      <c r="D794" s="74"/>
      <c r="E794" s="80"/>
      <c r="F794" s="74"/>
      <c r="G794" s="81"/>
      <c r="H794" s="74"/>
      <c r="I794" s="81"/>
      <c r="J794" s="74"/>
      <c r="K794" s="81"/>
      <c r="L794" s="74"/>
      <c r="M794" s="81"/>
      <c r="N794" s="74"/>
      <c r="O794" s="81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4.4" x14ac:dyDescent="0.3">
      <c r="A795" s="74"/>
      <c r="B795" s="74"/>
      <c r="C795" s="74"/>
      <c r="D795" s="74"/>
      <c r="E795" s="80"/>
      <c r="F795" s="74"/>
      <c r="G795" s="81"/>
      <c r="H795" s="74"/>
      <c r="I795" s="81"/>
      <c r="J795" s="74"/>
      <c r="K795" s="81"/>
      <c r="L795" s="74"/>
      <c r="M795" s="81"/>
      <c r="N795" s="74"/>
      <c r="O795" s="81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4.4" x14ac:dyDescent="0.3">
      <c r="A796" s="74"/>
      <c r="B796" s="74"/>
      <c r="C796" s="74"/>
      <c r="D796" s="74"/>
      <c r="E796" s="80"/>
      <c r="F796" s="74"/>
      <c r="G796" s="81"/>
      <c r="H796" s="74"/>
      <c r="I796" s="81"/>
      <c r="J796" s="74"/>
      <c r="K796" s="81"/>
      <c r="L796" s="74"/>
      <c r="M796" s="81"/>
      <c r="N796" s="74"/>
      <c r="O796" s="81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4.4" x14ac:dyDescent="0.3">
      <c r="A797" s="74"/>
      <c r="B797" s="74"/>
      <c r="C797" s="74"/>
      <c r="D797" s="74"/>
      <c r="E797" s="80"/>
      <c r="F797" s="74"/>
      <c r="G797" s="81"/>
      <c r="H797" s="74"/>
      <c r="I797" s="81"/>
      <c r="J797" s="74"/>
      <c r="K797" s="81"/>
      <c r="L797" s="74"/>
      <c r="M797" s="81"/>
      <c r="N797" s="74"/>
      <c r="O797" s="81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4.4" x14ac:dyDescent="0.3">
      <c r="A798" s="74"/>
      <c r="B798" s="74"/>
      <c r="C798" s="74"/>
      <c r="D798" s="74"/>
      <c r="E798" s="80"/>
      <c r="F798" s="74"/>
      <c r="G798" s="81"/>
      <c r="H798" s="74"/>
      <c r="I798" s="81"/>
      <c r="J798" s="74"/>
      <c r="K798" s="81"/>
      <c r="L798" s="74"/>
      <c r="M798" s="81"/>
      <c r="N798" s="74"/>
      <c r="O798" s="81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4.4" x14ac:dyDescent="0.3">
      <c r="A799" s="74"/>
      <c r="B799" s="74"/>
      <c r="C799" s="74"/>
      <c r="D799" s="74"/>
      <c r="E799" s="80"/>
      <c r="F799" s="74"/>
      <c r="G799" s="81"/>
      <c r="H799" s="74"/>
      <c r="I799" s="81"/>
      <c r="J799" s="74"/>
      <c r="K799" s="81"/>
      <c r="L799" s="74"/>
      <c r="M799" s="81"/>
      <c r="N799" s="74"/>
      <c r="O799" s="81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4.4" x14ac:dyDescent="0.3">
      <c r="A800" s="74"/>
      <c r="B800" s="74"/>
      <c r="C800" s="74"/>
      <c r="D800" s="74"/>
      <c r="E800" s="80"/>
      <c r="F800" s="74"/>
      <c r="G800" s="81"/>
      <c r="H800" s="74"/>
      <c r="I800" s="81"/>
      <c r="J800" s="74"/>
      <c r="K800" s="81"/>
      <c r="L800" s="74"/>
      <c r="M800" s="81"/>
      <c r="N800" s="74"/>
      <c r="O800" s="81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4.4" x14ac:dyDescent="0.3">
      <c r="A801" s="74"/>
      <c r="B801" s="74"/>
      <c r="C801" s="74"/>
      <c r="D801" s="74"/>
      <c r="E801" s="80"/>
      <c r="F801" s="74"/>
      <c r="G801" s="81"/>
      <c r="H801" s="74"/>
      <c r="I801" s="81"/>
      <c r="J801" s="74"/>
      <c r="K801" s="81"/>
      <c r="L801" s="74"/>
      <c r="M801" s="81"/>
      <c r="N801" s="74"/>
      <c r="O801" s="81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4.4" x14ac:dyDescent="0.3">
      <c r="A802" s="74"/>
      <c r="B802" s="74"/>
      <c r="C802" s="74"/>
      <c r="D802" s="74"/>
      <c r="E802" s="80"/>
      <c r="F802" s="74"/>
      <c r="G802" s="81"/>
      <c r="H802" s="74"/>
      <c r="I802" s="81"/>
      <c r="J802" s="74"/>
      <c r="K802" s="81"/>
      <c r="L802" s="74"/>
      <c r="M802" s="81"/>
      <c r="N802" s="74"/>
      <c r="O802" s="81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4.4" x14ac:dyDescent="0.3">
      <c r="A803" s="74"/>
      <c r="B803" s="74"/>
      <c r="C803" s="74"/>
      <c r="D803" s="74"/>
      <c r="E803" s="80"/>
      <c r="F803" s="74"/>
      <c r="G803" s="81"/>
      <c r="H803" s="74"/>
      <c r="I803" s="81"/>
      <c r="J803" s="74"/>
      <c r="K803" s="81"/>
      <c r="L803" s="74"/>
      <c r="M803" s="81"/>
      <c r="N803" s="74"/>
      <c r="O803" s="81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4.4" x14ac:dyDescent="0.3">
      <c r="A804" s="74"/>
      <c r="B804" s="74"/>
      <c r="C804" s="74"/>
      <c r="D804" s="74"/>
      <c r="E804" s="80"/>
      <c r="F804" s="74"/>
      <c r="G804" s="81"/>
      <c r="H804" s="74"/>
      <c r="I804" s="81"/>
      <c r="J804" s="74"/>
      <c r="K804" s="81"/>
      <c r="L804" s="74"/>
      <c r="M804" s="81"/>
      <c r="N804" s="74"/>
      <c r="O804" s="81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4.4" x14ac:dyDescent="0.3">
      <c r="A805" s="74"/>
      <c r="B805" s="74"/>
      <c r="C805" s="74"/>
      <c r="D805" s="74"/>
      <c r="E805" s="80"/>
      <c r="F805" s="74"/>
      <c r="G805" s="81"/>
      <c r="H805" s="74"/>
      <c r="I805" s="81"/>
      <c r="J805" s="74"/>
      <c r="K805" s="81"/>
      <c r="L805" s="74"/>
      <c r="M805" s="81"/>
      <c r="N805" s="74"/>
      <c r="O805" s="81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4.4" x14ac:dyDescent="0.3">
      <c r="A806" s="74"/>
      <c r="B806" s="74"/>
      <c r="C806" s="74"/>
      <c r="D806" s="74"/>
      <c r="E806" s="80"/>
      <c r="F806" s="74"/>
      <c r="G806" s="81"/>
      <c r="H806" s="74"/>
      <c r="I806" s="81"/>
      <c r="J806" s="74"/>
      <c r="K806" s="81"/>
      <c r="L806" s="74"/>
      <c r="M806" s="81"/>
      <c r="N806" s="74"/>
      <c r="O806" s="81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4.4" x14ac:dyDescent="0.3">
      <c r="A807" s="74"/>
      <c r="B807" s="74"/>
      <c r="C807" s="74"/>
      <c r="D807" s="74"/>
      <c r="E807" s="80"/>
      <c r="F807" s="74"/>
      <c r="G807" s="81"/>
      <c r="H807" s="74"/>
      <c r="I807" s="81"/>
      <c r="J807" s="74"/>
      <c r="K807" s="81"/>
      <c r="L807" s="74"/>
      <c r="M807" s="81"/>
      <c r="N807" s="74"/>
      <c r="O807" s="81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4.4" x14ac:dyDescent="0.3">
      <c r="A808" s="74"/>
      <c r="B808" s="74"/>
      <c r="C808" s="74"/>
      <c r="D808" s="74"/>
      <c r="E808" s="80"/>
      <c r="F808" s="74"/>
      <c r="G808" s="81"/>
      <c r="H808" s="74"/>
      <c r="I808" s="81"/>
      <c r="J808" s="74"/>
      <c r="K808" s="81"/>
      <c r="L808" s="74"/>
      <c r="M808" s="81"/>
      <c r="N808" s="74"/>
      <c r="O808" s="81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4.4" x14ac:dyDescent="0.3">
      <c r="A809" s="74"/>
      <c r="B809" s="74"/>
      <c r="C809" s="74"/>
      <c r="D809" s="74"/>
      <c r="E809" s="80"/>
      <c r="F809" s="74"/>
      <c r="G809" s="81"/>
      <c r="H809" s="74"/>
      <c r="I809" s="81"/>
      <c r="J809" s="74"/>
      <c r="K809" s="81"/>
      <c r="L809" s="74"/>
      <c r="M809" s="81"/>
      <c r="N809" s="74"/>
      <c r="O809" s="81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4.4" x14ac:dyDescent="0.3">
      <c r="A810" s="74"/>
      <c r="B810" s="74"/>
      <c r="C810" s="74"/>
      <c r="D810" s="74"/>
      <c r="E810" s="80"/>
      <c r="F810" s="74"/>
      <c r="G810" s="81"/>
      <c r="H810" s="74"/>
      <c r="I810" s="81"/>
      <c r="J810" s="74"/>
      <c r="K810" s="81"/>
      <c r="L810" s="74"/>
      <c r="M810" s="81"/>
      <c r="N810" s="74"/>
      <c r="O810" s="81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4.4" x14ac:dyDescent="0.3">
      <c r="A811" s="74"/>
      <c r="B811" s="74"/>
      <c r="C811" s="74"/>
      <c r="D811" s="74"/>
      <c r="E811" s="80"/>
      <c r="F811" s="74"/>
      <c r="G811" s="81"/>
      <c r="H811" s="74"/>
      <c r="I811" s="81"/>
      <c r="J811" s="74"/>
      <c r="K811" s="81"/>
      <c r="L811" s="74"/>
      <c r="M811" s="81"/>
      <c r="N811" s="74"/>
      <c r="O811" s="81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4.4" x14ac:dyDescent="0.3">
      <c r="A812" s="74"/>
      <c r="B812" s="74"/>
      <c r="C812" s="74"/>
      <c r="D812" s="74"/>
      <c r="E812" s="80"/>
      <c r="F812" s="74"/>
      <c r="G812" s="81"/>
      <c r="H812" s="74"/>
      <c r="I812" s="81"/>
      <c r="J812" s="74"/>
      <c r="K812" s="81"/>
      <c r="L812" s="74"/>
      <c r="M812" s="81"/>
      <c r="N812" s="74"/>
      <c r="O812" s="81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4.4" x14ac:dyDescent="0.3">
      <c r="A813" s="74"/>
      <c r="B813" s="74"/>
      <c r="C813" s="74"/>
      <c r="D813" s="74"/>
      <c r="E813" s="80"/>
      <c r="F813" s="74"/>
      <c r="G813" s="81"/>
      <c r="H813" s="74"/>
      <c r="I813" s="81"/>
      <c r="J813" s="74"/>
      <c r="K813" s="81"/>
      <c r="L813" s="74"/>
      <c r="M813" s="81"/>
      <c r="N813" s="74"/>
      <c r="O813" s="81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4.4" x14ac:dyDescent="0.3">
      <c r="A814" s="74"/>
      <c r="B814" s="74"/>
      <c r="C814" s="74"/>
      <c r="D814" s="74"/>
      <c r="E814" s="80"/>
      <c r="F814" s="74"/>
      <c r="G814" s="81"/>
      <c r="H814" s="74"/>
      <c r="I814" s="81"/>
      <c r="J814" s="74"/>
      <c r="K814" s="81"/>
      <c r="L814" s="74"/>
      <c r="M814" s="81"/>
      <c r="N814" s="74"/>
      <c r="O814" s="81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4.4" x14ac:dyDescent="0.3">
      <c r="A815" s="74"/>
      <c r="B815" s="74"/>
      <c r="C815" s="74"/>
      <c r="D815" s="74"/>
      <c r="E815" s="80"/>
      <c r="F815" s="74"/>
      <c r="G815" s="81"/>
      <c r="H815" s="74"/>
      <c r="I815" s="81"/>
      <c r="J815" s="74"/>
      <c r="K815" s="81"/>
      <c r="L815" s="74"/>
      <c r="M815" s="81"/>
      <c r="N815" s="74"/>
      <c r="O815" s="81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4.4" x14ac:dyDescent="0.3">
      <c r="A816" s="74"/>
      <c r="B816" s="74"/>
      <c r="C816" s="74"/>
      <c r="D816" s="74"/>
      <c r="E816" s="80"/>
      <c r="F816" s="74"/>
      <c r="G816" s="81"/>
      <c r="H816" s="74"/>
      <c r="I816" s="81"/>
      <c r="J816" s="74"/>
      <c r="K816" s="81"/>
      <c r="L816" s="74"/>
      <c r="M816" s="81"/>
      <c r="N816" s="74"/>
      <c r="O816" s="81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4.4" x14ac:dyDescent="0.3">
      <c r="A817" s="74"/>
      <c r="B817" s="74"/>
      <c r="C817" s="74"/>
      <c r="D817" s="74"/>
      <c r="E817" s="80"/>
      <c r="F817" s="74"/>
      <c r="G817" s="81"/>
      <c r="H817" s="74"/>
      <c r="I817" s="81"/>
      <c r="J817" s="74"/>
      <c r="K817" s="81"/>
      <c r="L817" s="74"/>
      <c r="M817" s="81"/>
      <c r="N817" s="74"/>
      <c r="O817" s="81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4.4" x14ac:dyDescent="0.3">
      <c r="A818" s="74"/>
      <c r="B818" s="74"/>
      <c r="C818" s="74"/>
      <c r="D818" s="74"/>
      <c r="E818" s="80"/>
      <c r="F818" s="74"/>
      <c r="G818" s="81"/>
      <c r="H818" s="74"/>
      <c r="I818" s="81"/>
      <c r="J818" s="74"/>
      <c r="K818" s="81"/>
      <c r="L818" s="74"/>
      <c r="M818" s="81"/>
      <c r="N818" s="74"/>
      <c r="O818" s="81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4.4" x14ac:dyDescent="0.3">
      <c r="A819" s="74"/>
      <c r="B819" s="74"/>
      <c r="C819" s="74"/>
      <c r="D819" s="74"/>
      <c r="E819" s="80"/>
      <c r="F819" s="74"/>
      <c r="G819" s="81"/>
      <c r="H819" s="74"/>
      <c r="I819" s="81"/>
      <c r="J819" s="74"/>
      <c r="K819" s="81"/>
      <c r="L819" s="74"/>
      <c r="M819" s="81"/>
      <c r="N819" s="74"/>
      <c r="O819" s="81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4.4" x14ac:dyDescent="0.3">
      <c r="A820" s="74"/>
      <c r="B820" s="74"/>
      <c r="C820" s="74"/>
      <c r="D820" s="74"/>
      <c r="E820" s="80"/>
      <c r="F820" s="74"/>
      <c r="G820" s="81"/>
      <c r="H820" s="74"/>
      <c r="I820" s="81"/>
      <c r="J820" s="74"/>
      <c r="K820" s="81"/>
      <c r="L820" s="74"/>
      <c r="M820" s="81"/>
      <c r="N820" s="74"/>
      <c r="O820" s="81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4.4" x14ac:dyDescent="0.3">
      <c r="A821" s="74"/>
      <c r="B821" s="74"/>
      <c r="C821" s="74"/>
      <c r="D821" s="74"/>
      <c r="E821" s="80"/>
      <c r="F821" s="74"/>
      <c r="G821" s="81"/>
      <c r="H821" s="74"/>
      <c r="I821" s="81"/>
      <c r="J821" s="74"/>
      <c r="K821" s="81"/>
      <c r="L821" s="74"/>
      <c r="M821" s="81"/>
      <c r="N821" s="74"/>
      <c r="O821" s="81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4.4" x14ac:dyDescent="0.3">
      <c r="A822" s="74"/>
      <c r="B822" s="74"/>
      <c r="C822" s="74"/>
      <c r="D822" s="74"/>
      <c r="E822" s="80"/>
      <c r="F822" s="74"/>
      <c r="G822" s="81"/>
      <c r="H822" s="74"/>
      <c r="I822" s="81"/>
      <c r="J822" s="74"/>
      <c r="K822" s="81"/>
      <c r="L822" s="74"/>
      <c r="M822" s="81"/>
      <c r="N822" s="74"/>
      <c r="O822" s="81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4.4" x14ac:dyDescent="0.3">
      <c r="A823" s="74"/>
      <c r="B823" s="74"/>
      <c r="C823" s="74"/>
      <c r="D823" s="74"/>
      <c r="E823" s="80"/>
      <c r="F823" s="74"/>
      <c r="G823" s="81"/>
      <c r="H823" s="74"/>
      <c r="I823" s="81"/>
      <c r="J823" s="74"/>
      <c r="K823" s="81"/>
      <c r="L823" s="74"/>
      <c r="M823" s="81"/>
      <c r="N823" s="74"/>
      <c r="O823" s="81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4.4" x14ac:dyDescent="0.3">
      <c r="A824" s="74"/>
      <c r="B824" s="74"/>
      <c r="C824" s="74"/>
      <c r="D824" s="74"/>
      <c r="E824" s="80"/>
      <c r="F824" s="74"/>
      <c r="G824" s="81"/>
      <c r="H824" s="74"/>
      <c r="I824" s="81"/>
      <c r="J824" s="74"/>
      <c r="K824" s="81"/>
      <c r="L824" s="74"/>
      <c r="M824" s="81"/>
      <c r="N824" s="74"/>
      <c r="O824" s="81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4.4" x14ac:dyDescent="0.3">
      <c r="A825" s="74"/>
      <c r="B825" s="74"/>
      <c r="C825" s="74"/>
      <c r="D825" s="74"/>
      <c r="E825" s="80"/>
      <c r="F825" s="74"/>
      <c r="G825" s="81"/>
      <c r="H825" s="74"/>
      <c r="I825" s="81"/>
      <c r="J825" s="74"/>
      <c r="K825" s="81"/>
      <c r="L825" s="74"/>
      <c r="M825" s="81"/>
      <c r="N825" s="74"/>
      <c r="O825" s="81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4.4" x14ac:dyDescent="0.3">
      <c r="A826" s="74"/>
      <c r="B826" s="74"/>
      <c r="C826" s="74"/>
      <c r="D826" s="74"/>
      <c r="E826" s="80"/>
      <c r="F826" s="74"/>
      <c r="G826" s="81"/>
      <c r="H826" s="74"/>
      <c r="I826" s="81"/>
      <c r="J826" s="74"/>
      <c r="K826" s="81"/>
      <c r="L826" s="74"/>
      <c r="M826" s="81"/>
      <c r="N826" s="74"/>
      <c r="O826" s="81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4.4" x14ac:dyDescent="0.3">
      <c r="A827" s="74"/>
      <c r="B827" s="74"/>
      <c r="C827" s="74"/>
      <c r="D827" s="74"/>
      <c r="E827" s="80"/>
      <c r="F827" s="74"/>
      <c r="G827" s="81"/>
      <c r="H827" s="74"/>
      <c r="I827" s="81"/>
      <c r="J827" s="74"/>
      <c r="K827" s="81"/>
      <c r="L827" s="74"/>
      <c r="M827" s="81"/>
      <c r="N827" s="74"/>
      <c r="O827" s="81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4.4" x14ac:dyDescent="0.3">
      <c r="A828" s="74"/>
      <c r="B828" s="74"/>
      <c r="C828" s="74"/>
      <c r="D828" s="74"/>
      <c r="E828" s="80"/>
      <c r="F828" s="74"/>
      <c r="G828" s="81"/>
      <c r="H828" s="74"/>
      <c r="I828" s="81"/>
      <c r="J828" s="74"/>
      <c r="K828" s="81"/>
      <c r="L828" s="74"/>
      <c r="M828" s="81"/>
      <c r="N828" s="74"/>
      <c r="O828" s="81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4.4" x14ac:dyDescent="0.3">
      <c r="A829" s="74"/>
      <c r="B829" s="74"/>
      <c r="C829" s="74"/>
      <c r="D829" s="74"/>
      <c r="E829" s="80"/>
      <c r="F829" s="74"/>
      <c r="G829" s="81"/>
      <c r="H829" s="74"/>
      <c r="I829" s="81"/>
      <c r="J829" s="74"/>
      <c r="K829" s="81"/>
      <c r="L829" s="74"/>
      <c r="M829" s="81"/>
      <c r="N829" s="74"/>
      <c r="O829" s="81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4.4" x14ac:dyDescent="0.3">
      <c r="A830" s="74"/>
      <c r="B830" s="74"/>
      <c r="C830" s="74"/>
      <c r="D830" s="74"/>
      <c r="E830" s="80"/>
      <c r="F830" s="74"/>
      <c r="G830" s="81"/>
      <c r="H830" s="74"/>
      <c r="I830" s="81"/>
      <c r="J830" s="74"/>
      <c r="K830" s="81"/>
      <c r="L830" s="74"/>
      <c r="M830" s="81"/>
      <c r="N830" s="74"/>
      <c r="O830" s="81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4.4" x14ac:dyDescent="0.3">
      <c r="A831" s="74"/>
      <c r="B831" s="74"/>
      <c r="C831" s="74"/>
      <c r="D831" s="74"/>
      <c r="E831" s="80"/>
      <c r="F831" s="74"/>
      <c r="G831" s="81"/>
      <c r="H831" s="74"/>
      <c r="I831" s="81"/>
      <c r="J831" s="74"/>
      <c r="K831" s="81"/>
      <c r="L831" s="74"/>
      <c r="M831" s="81"/>
      <c r="N831" s="74"/>
      <c r="O831" s="81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4.4" x14ac:dyDescent="0.3">
      <c r="A832" s="74"/>
      <c r="B832" s="74"/>
      <c r="C832" s="74"/>
      <c r="D832" s="74"/>
      <c r="E832" s="80"/>
      <c r="F832" s="74"/>
      <c r="G832" s="81"/>
      <c r="H832" s="74"/>
      <c r="I832" s="81"/>
      <c r="J832" s="74"/>
      <c r="K832" s="81"/>
      <c r="L832" s="74"/>
      <c r="M832" s="81"/>
      <c r="N832" s="74"/>
      <c r="O832" s="81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4.4" x14ac:dyDescent="0.3">
      <c r="A833" s="74"/>
      <c r="B833" s="74"/>
      <c r="C833" s="74"/>
      <c r="D833" s="74"/>
      <c r="E833" s="80"/>
      <c r="F833" s="74"/>
      <c r="G833" s="81"/>
      <c r="H833" s="74"/>
      <c r="I833" s="81"/>
      <c r="J833" s="74"/>
      <c r="K833" s="81"/>
      <c r="L833" s="74"/>
      <c r="M833" s="81"/>
      <c r="N833" s="74"/>
      <c r="O833" s="81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4.4" x14ac:dyDescent="0.3">
      <c r="A834" s="74"/>
      <c r="B834" s="74"/>
      <c r="C834" s="74"/>
      <c r="D834" s="74"/>
      <c r="E834" s="80"/>
      <c r="F834" s="74"/>
      <c r="G834" s="81"/>
      <c r="H834" s="74"/>
      <c r="I834" s="81"/>
      <c r="J834" s="74"/>
      <c r="K834" s="81"/>
      <c r="L834" s="74"/>
      <c r="M834" s="81"/>
      <c r="N834" s="74"/>
      <c r="O834" s="81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4.4" x14ac:dyDescent="0.3">
      <c r="A835" s="74"/>
      <c r="B835" s="74"/>
      <c r="C835" s="74"/>
      <c r="D835" s="74"/>
      <c r="E835" s="80"/>
      <c r="F835" s="74"/>
      <c r="G835" s="81"/>
      <c r="H835" s="74"/>
      <c r="I835" s="81"/>
      <c r="J835" s="74"/>
      <c r="K835" s="81"/>
      <c r="L835" s="74"/>
      <c r="M835" s="81"/>
      <c r="N835" s="74"/>
      <c r="O835" s="81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4.4" x14ac:dyDescent="0.3">
      <c r="A836" s="74"/>
      <c r="B836" s="74"/>
      <c r="C836" s="74"/>
      <c r="D836" s="74"/>
      <c r="E836" s="80"/>
      <c r="F836" s="74"/>
      <c r="G836" s="81"/>
      <c r="H836" s="74"/>
      <c r="I836" s="81"/>
      <c r="J836" s="74"/>
      <c r="K836" s="81"/>
      <c r="L836" s="74"/>
      <c r="M836" s="81"/>
      <c r="N836" s="74"/>
      <c r="O836" s="81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4.4" x14ac:dyDescent="0.3">
      <c r="A837" s="74"/>
      <c r="B837" s="74"/>
      <c r="C837" s="74"/>
      <c r="D837" s="74"/>
      <c r="E837" s="80"/>
      <c r="F837" s="74"/>
      <c r="G837" s="81"/>
      <c r="H837" s="74"/>
      <c r="I837" s="81"/>
      <c r="J837" s="74"/>
      <c r="K837" s="81"/>
      <c r="L837" s="74"/>
      <c r="M837" s="81"/>
      <c r="N837" s="74"/>
      <c r="O837" s="81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4.4" x14ac:dyDescent="0.3">
      <c r="A838" s="74"/>
      <c r="B838" s="74"/>
      <c r="C838" s="74"/>
      <c r="D838" s="74"/>
      <c r="E838" s="80"/>
      <c r="F838" s="74"/>
      <c r="G838" s="81"/>
      <c r="H838" s="74"/>
      <c r="I838" s="81"/>
      <c r="J838" s="74"/>
      <c r="K838" s="81"/>
      <c r="L838" s="74"/>
      <c r="M838" s="81"/>
      <c r="N838" s="74"/>
      <c r="O838" s="81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4.4" x14ac:dyDescent="0.3">
      <c r="A839" s="74"/>
      <c r="B839" s="74"/>
      <c r="C839" s="74"/>
      <c r="D839" s="74"/>
      <c r="E839" s="80"/>
      <c r="F839" s="74"/>
      <c r="G839" s="81"/>
      <c r="H839" s="74"/>
      <c r="I839" s="81"/>
      <c r="J839" s="74"/>
      <c r="K839" s="81"/>
      <c r="L839" s="74"/>
      <c r="M839" s="81"/>
      <c r="N839" s="74"/>
      <c r="O839" s="81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4.4" x14ac:dyDescent="0.3">
      <c r="A840" s="74"/>
      <c r="B840" s="74"/>
      <c r="C840" s="74"/>
      <c r="D840" s="74"/>
      <c r="E840" s="80"/>
      <c r="F840" s="74"/>
      <c r="G840" s="81"/>
      <c r="H840" s="74"/>
      <c r="I840" s="81"/>
      <c r="J840" s="74"/>
      <c r="K840" s="81"/>
      <c r="L840" s="74"/>
      <c r="M840" s="81"/>
      <c r="N840" s="74"/>
      <c r="O840" s="81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4.4" x14ac:dyDescent="0.3">
      <c r="A841" s="74"/>
      <c r="B841" s="74"/>
      <c r="C841" s="74"/>
      <c r="D841" s="74"/>
      <c r="E841" s="80"/>
      <c r="F841" s="74"/>
      <c r="G841" s="81"/>
      <c r="H841" s="74"/>
      <c r="I841" s="81"/>
      <c r="J841" s="74"/>
      <c r="K841" s="81"/>
      <c r="L841" s="74"/>
      <c r="M841" s="81"/>
      <c r="N841" s="74"/>
      <c r="O841" s="81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4.4" x14ac:dyDescent="0.3">
      <c r="A842" s="74"/>
      <c r="B842" s="74"/>
      <c r="C842" s="74"/>
      <c r="D842" s="74"/>
      <c r="E842" s="80"/>
      <c r="F842" s="74"/>
      <c r="G842" s="81"/>
      <c r="H842" s="74"/>
      <c r="I842" s="81"/>
      <c r="J842" s="74"/>
      <c r="K842" s="81"/>
      <c r="L842" s="74"/>
      <c r="M842" s="81"/>
      <c r="N842" s="74"/>
      <c r="O842" s="81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4.4" x14ac:dyDescent="0.3">
      <c r="A843" s="74"/>
      <c r="B843" s="74"/>
      <c r="C843" s="74"/>
      <c r="D843" s="74"/>
      <c r="E843" s="80"/>
      <c r="F843" s="74"/>
      <c r="G843" s="81"/>
      <c r="H843" s="74"/>
      <c r="I843" s="81"/>
      <c r="J843" s="74"/>
      <c r="K843" s="81"/>
      <c r="L843" s="74"/>
      <c r="M843" s="81"/>
      <c r="N843" s="74"/>
      <c r="O843" s="81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4.4" x14ac:dyDescent="0.3">
      <c r="A844" s="74"/>
      <c r="B844" s="74"/>
      <c r="C844" s="74"/>
      <c r="D844" s="74"/>
      <c r="E844" s="80"/>
      <c r="F844" s="74"/>
      <c r="G844" s="81"/>
      <c r="H844" s="74"/>
      <c r="I844" s="81"/>
      <c r="J844" s="74"/>
      <c r="K844" s="81"/>
      <c r="L844" s="74"/>
      <c r="M844" s="81"/>
      <c r="N844" s="74"/>
      <c r="O844" s="81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4.4" x14ac:dyDescent="0.3">
      <c r="A845" s="74"/>
      <c r="B845" s="74"/>
      <c r="C845" s="74"/>
      <c r="D845" s="74"/>
      <c r="E845" s="80"/>
      <c r="F845" s="74"/>
      <c r="G845" s="81"/>
      <c r="H845" s="74"/>
      <c r="I845" s="81"/>
      <c r="J845" s="74"/>
      <c r="K845" s="81"/>
      <c r="L845" s="74"/>
      <c r="M845" s="81"/>
      <c r="N845" s="74"/>
      <c r="O845" s="81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4.4" x14ac:dyDescent="0.3">
      <c r="A846" s="74"/>
      <c r="B846" s="74"/>
      <c r="C846" s="74"/>
      <c r="D846" s="74"/>
      <c r="E846" s="80"/>
      <c r="F846" s="74"/>
      <c r="G846" s="81"/>
      <c r="H846" s="74"/>
      <c r="I846" s="81"/>
      <c r="J846" s="74"/>
      <c r="K846" s="81"/>
      <c r="L846" s="74"/>
      <c r="M846" s="81"/>
      <c r="N846" s="74"/>
      <c r="O846" s="81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4.4" x14ac:dyDescent="0.3">
      <c r="A847" s="74"/>
      <c r="B847" s="74"/>
      <c r="C847" s="74"/>
      <c r="D847" s="74"/>
      <c r="E847" s="80"/>
      <c r="F847" s="74"/>
      <c r="G847" s="81"/>
      <c r="H847" s="74"/>
      <c r="I847" s="81"/>
      <c r="J847" s="74"/>
      <c r="K847" s="81"/>
      <c r="L847" s="74"/>
      <c r="M847" s="81"/>
      <c r="N847" s="74"/>
      <c r="O847" s="81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4.4" x14ac:dyDescent="0.3">
      <c r="A848" s="74"/>
      <c r="B848" s="74"/>
      <c r="C848" s="74"/>
      <c r="D848" s="74"/>
      <c r="E848" s="80"/>
      <c r="F848" s="74"/>
      <c r="G848" s="81"/>
      <c r="H848" s="74"/>
      <c r="I848" s="81"/>
      <c r="J848" s="74"/>
      <c r="K848" s="81"/>
      <c r="L848" s="74"/>
      <c r="M848" s="81"/>
      <c r="N848" s="74"/>
      <c r="O848" s="81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4.4" x14ac:dyDescent="0.3">
      <c r="A849" s="74"/>
      <c r="B849" s="74"/>
      <c r="C849" s="74"/>
      <c r="D849" s="74"/>
      <c r="E849" s="80"/>
      <c r="F849" s="74"/>
      <c r="G849" s="81"/>
      <c r="H849" s="74"/>
      <c r="I849" s="81"/>
      <c r="J849" s="74"/>
      <c r="K849" s="81"/>
      <c r="L849" s="74"/>
      <c r="M849" s="81"/>
      <c r="N849" s="74"/>
      <c r="O849" s="81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4.4" x14ac:dyDescent="0.3">
      <c r="A850" s="74"/>
      <c r="B850" s="74"/>
      <c r="C850" s="74"/>
      <c r="D850" s="74"/>
      <c r="E850" s="80"/>
      <c r="F850" s="74"/>
      <c r="G850" s="81"/>
      <c r="H850" s="74"/>
      <c r="I850" s="81"/>
      <c r="J850" s="74"/>
      <c r="K850" s="81"/>
      <c r="L850" s="74"/>
      <c r="M850" s="81"/>
      <c r="N850" s="74"/>
      <c r="O850" s="81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4.4" x14ac:dyDescent="0.3">
      <c r="A851" s="74"/>
      <c r="B851" s="74"/>
      <c r="C851" s="74"/>
      <c r="D851" s="74"/>
      <c r="E851" s="80"/>
      <c r="F851" s="74"/>
      <c r="G851" s="81"/>
      <c r="H851" s="74"/>
      <c r="I851" s="81"/>
      <c r="J851" s="74"/>
      <c r="K851" s="81"/>
      <c r="L851" s="74"/>
      <c r="M851" s="81"/>
      <c r="N851" s="74"/>
      <c r="O851" s="81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4.4" x14ac:dyDescent="0.3">
      <c r="A852" s="74"/>
      <c r="B852" s="74"/>
      <c r="C852" s="74"/>
      <c r="D852" s="74"/>
      <c r="E852" s="80"/>
      <c r="F852" s="74"/>
      <c r="G852" s="81"/>
      <c r="H852" s="74"/>
      <c r="I852" s="81"/>
      <c r="J852" s="74"/>
      <c r="K852" s="81"/>
      <c r="L852" s="74"/>
      <c r="M852" s="81"/>
      <c r="N852" s="74"/>
      <c r="O852" s="81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4.4" x14ac:dyDescent="0.3">
      <c r="A853" s="74"/>
      <c r="B853" s="74"/>
      <c r="C853" s="74"/>
      <c r="D853" s="74"/>
      <c r="E853" s="80"/>
      <c r="F853" s="74"/>
      <c r="G853" s="81"/>
      <c r="H853" s="74"/>
      <c r="I853" s="81"/>
      <c r="J853" s="74"/>
      <c r="K853" s="81"/>
      <c r="L853" s="74"/>
      <c r="M853" s="81"/>
      <c r="N853" s="74"/>
      <c r="O853" s="81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4.4" x14ac:dyDescent="0.3">
      <c r="A854" s="74"/>
      <c r="B854" s="74"/>
      <c r="C854" s="74"/>
      <c r="D854" s="74"/>
      <c r="E854" s="80"/>
      <c r="F854" s="74"/>
      <c r="G854" s="81"/>
      <c r="H854" s="74"/>
      <c r="I854" s="81"/>
      <c r="J854" s="74"/>
      <c r="K854" s="81"/>
      <c r="L854" s="74"/>
      <c r="M854" s="81"/>
      <c r="N854" s="74"/>
      <c r="O854" s="81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4.4" x14ac:dyDescent="0.3">
      <c r="A855" s="74"/>
      <c r="B855" s="74"/>
      <c r="C855" s="74"/>
      <c r="D855" s="74"/>
      <c r="E855" s="80"/>
      <c r="F855" s="74"/>
      <c r="G855" s="81"/>
      <c r="H855" s="74"/>
      <c r="I855" s="81"/>
      <c r="J855" s="74"/>
      <c r="K855" s="81"/>
      <c r="L855" s="74"/>
      <c r="M855" s="81"/>
      <c r="N855" s="74"/>
      <c r="O855" s="81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4.4" x14ac:dyDescent="0.3">
      <c r="A856" s="74"/>
      <c r="B856" s="74"/>
      <c r="C856" s="74"/>
      <c r="D856" s="74"/>
      <c r="E856" s="80"/>
      <c r="F856" s="74"/>
      <c r="G856" s="81"/>
      <c r="H856" s="74"/>
      <c r="I856" s="81"/>
      <c r="J856" s="74"/>
      <c r="K856" s="81"/>
      <c r="L856" s="74"/>
      <c r="M856" s="81"/>
      <c r="N856" s="74"/>
      <c r="O856" s="81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4.4" x14ac:dyDescent="0.3">
      <c r="A857" s="74"/>
      <c r="B857" s="74"/>
      <c r="C857" s="74"/>
      <c r="D857" s="74"/>
      <c r="E857" s="80"/>
      <c r="F857" s="74"/>
      <c r="G857" s="81"/>
      <c r="H857" s="74"/>
      <c r="I857" s="81"/>
      <c r="J857" s="74"/>
      <c r="K857" s="81"/>
      <c r="L857" s="74"/>
      <c r="M857" s="81"/>
      <c r="N857" s="74"/>
      <c r="O857" s="81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4.4" x14ac:dyDescent="0.3">
      <c r="A858" s="74"/>
      <c r="B858" s="74"/>
      <c r="C858" s="74"/>
      <c r="D858" s="74"/>
      <c r="E858" s="80"/>
      <c r="F858" s="74"/>
      <c r="G858" s="81"/>
      <c r="H858" s="74"/>
      <c r="I858" s="81"/>
      <c r="J858" s="74"/>
      <c r="K858" s="81"/>
      <c r="L858" s="74"/>
      <c r="M858" s="81"/>
      <c r="N858" s="74"/>
      <c r="O858" s="81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4.4" x14ac:dyDescent="0.3">
      <c r="A859" s="74"/>
      <c r="B859" s="74"/>
      <c r="C859" s="74"/>
      <c r="D859" s="74"/>
      <c r="E859" s="80"/>
      <c r="F859" s="74"/>
      <c r="G859" s="81"/>
      <c r="H859" s="74"/>
      <c r="I859" s="81"/>
      <c r="J859" s="74"/>
      <c r="K859" s="81"/>
      <c r="L859" s="74"/>
      <c r="M859" s="81"/>
      <c r="N859" s="74"/>
      <c r="O859" s="81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4.4" x14ac:dyDescent="0.3">
      <c r="A860" s="74"/>
      <c r="B860" s="74"/>
      <c r="C860" s="74"/>
      <c r="D860" s="74"/>
      <c r="E860" s="80"/>
      <c r="F860" s="74"/>
      <c r="G860" s="81"/>
      <c r="H860" s="74"/>
      <c r="I860" s="81"/>
      <c r="J860" s="74"/>
      <c r="K860" s="81"/>
      <c r="L860" s="74"/>
      <c r="M860" s="81"/>
      <c r="N860" s="74"/>
      <c r="O860" s="81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4.4" x14ac:dyDescent="0.3">
      <c r="A861" s="74"/>
      <c r="B861" s="74"/>
      <c r="C861" s="74"/>
      <c r="D861" s="74"/>
      <c r="E861" s="80"/>
      <c r="F861" s="74"/>
      <c r="G861" s="81"/>
      <c r="H861" s="74"/>
      <c r="I861" s="81"/>
      <c r="J861" s="74"/>
      <c r="K861" s="81"/>
      <c r="L861" s="74"/>
      <c r="M861" s="81"/>
      <c r="N861" s="74"/>
      <c r="O861" s="81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4.4" x14ac:dyDescent="0.3">
      <c r="A862" s="74"/>
      <c r="B862" s="74"/>
      <c r="C862" s="74"/>
      <c r="D862" s="74"/>
      <c r="E862" s="80"/>
      <c r="F862" s="74"/>
      <c r="G862" s="81"/>
      <c r="H862" s="74"/>
      <c r="I862" s="81"/>
      <c r="J862" s="74"/>
      <c r="K862" s="81"/>
      <c r="L862" s="74"/>
      <c r="M862" s="81"/>
      <c r="N862" s="74"/>
      <c r="O862" s="81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4.4" x14ac:dyDescent="0.3">
      <c r="A863" s="74"/>
      <c r="B863" s="74"/>
      <c r="C863" s="74"/>
      <c r="D863" s="74"/>
      <c r="E863" s="80"/>
      <c r="F863" s="74"/>
      <c r="G863" s="81"/>
      <c r="H863" s="74"/>
      <c r="I863" s="81"/>
      <c r="J863" s="74"/>
      <c r="K863" s="81"/>
      <c r="L863" s="74"/>
      <c r="M863" s="81"/>
      <c r="N863" s="74"/>
      <c r="O863" s="81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4.4" x14ac:dyDescent="0.3">
      <c r="A864" s="74"/>
      <c r="B864" s="74"/>
      <c r="C864" s="74"/>
      <c r="D864" s="74"/>
      <c r="E864" s="80"/>
      <c r="F864" s="74"/>
      <c r="G864" s="81"/>
      <c r="H864" s="74"/>
      <c r="I864" s="81"/>
      <c r="J864" s="74"/>
      <c r="K864" s="81"/>
      <c r="L864" s="74"/>
      <c r="M864" s="81"/>
      <c r="N864" s="74"/>
      <c r="O864" s="81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4.4" x14ac:dyDescent="0.3">
      <c r="A865" s="74"/>
      <c r="B865" s="74"/>
      <c r="C865" s="74"/>
      <c r="D865" s="74"/>
      <c r="E865" s="80"/>
      <c r="F865" s="74"/>
      <c r="G865" s="81"/>
      <c r="H865" s="74"/>
      <c r="I865" s="81"/>
      <c r="J865" s="74"/>
      <c r="K865" s="81"/>
      <c r="L865" s="74"/>
      <c r="M865" s="81"/>
      <c r="N865" s="74"/>
      <c r="O865" s="81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4.4" x14ac:dyDescent="0.3">
      <c r="A866" s="74"/>
      <c r="B866" s="74"/>
      <c r="C866" s="74"/>
      <c r="D866" s="74"/>
      <c r="E866" s="80"/>
      <c r="F866" s="74"/>
      <c r="G866" s="81"/>
      <c r="H866" s="74"/>
      <c r="I866" s="81"/>
      <c r="J866" s="74"/>
      <c r="K866" s="81"/>
      <c r="L866" s="74"/>
      <c r="M866" s="81"/>
      <c r="N866" s="74"/>
      <c r="O866" s="81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4.4" x14ac:dyDescent="0.3">
      <c r="A867" s="74"/>
      <c r="B867" s="74"/>
      <c r="C867" s="74"/>
      <c r="D867" s="74"/>
      <c r="E867" s="80"/>
      <c r="F867" s="74"/>
      <c r="G867" s="81"/>
      <c r="H867" s="74"/>
      <c r="I867" s="81"/>
      <c r="J867" s="74"/>
      <c r="K867" s="81"/>
      <c r="L867" s="74"/>
      <c r="M867" s="81"/>
      <c r="N867" s="74"/>
      <c r="O867" s="81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4.4" x14ac:dyDescent="0.3">
      <c r="A868" s="74"/>
      <c r="B868" s="74"/>
      <c r="C868" s="74"/>
      <c r="D868" s="74"/>
      <c r="E868" s="80"/>
      <c r="F868" s="74"/>
      <c r="G868" s="81"/>
      <c r="H868" s="74"/>
      <c r="I868" s="81"/>
      <c r="J868" s="74"/>
      <c r="K868" s="81"/>
      <c r="L868" s="74"/>
      <c r="M868" s="81"/>
      <c r="N868" s="74"/>
      <c r="O868" s="81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4.4" x14ac:dyDescent="0.3">
      <c r="A869" s="74"/>
      <c r="B869" s="74"/>
      <c r="C869" s="74"/>
      <c r="D869" s="74"/>
      <c r="E869" s="80"/>
      <c r="F869" s="74"/>
      <c r="G869" s="81"/>
      <c r="H869" s="74"/>
      <c r="I869" s="81"/>
      <c r="J869" s="74"/>
      <c r="K869" s="81"/>
      <c r="L869" s="74"/>
      <c r="M869" s="81"/>
      <c r="N869" s="74"/>
      <c r="O869" s="81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4.4" x14ac:dyDescent="0.3">
      <c r="A870" s="74"/>
      <c r="B870" s="74"/>
      <c r="C870" s="74"/>
      <c r="D870" s="74"/>
      <c r="E870" s="80"/>
      <c r="F870" s="74"/>
      <c r="G870" s="81"/>
      <c r="H870" s="74"/>
      <c r="I870" s="81"/>
      <c r="J870" s="74"/>
      <c r="K870" s="81"/>
      <c r="L870" s="74"/>
      <c r="M870" s="81"/>
      <c r="N870" s="74"/>
      <c r="O870" s="81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4.4" x14ac:dyDescent="0.3">
      <c r="A871" s="74"/>
      <c r="B871" s="74"/>
      <c r="C871" s="74"/>
      <c r="D871" s="74"/>
      <c r="E871" s="80"/>
      <c r="F871" s="74"/>
      <c r="G871" s="81"/>
      <c r="H871" s="74"/>
      <c r="I871" s="81"/>
      <c r="J871" s="74"/>
      <c r="K871" s="81"/>
      <c r="L871" s="74"/>
      <c r="M871" s="81"/>
      <c r="N871" s="74"/>
      <c r="O871" s="81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4.4" x14ac:dyDescent="0.3">
      <c r="A872" s="74"/>
      <c r="B872" s="74"/>
      <c r="C872" s="74"/>
      <c r="D872" s="74"/>
      <c r="E872" s="80"/>
      <c r="F872" s="74"/>
      <c r="G872" s="81"/>
      <c r="H872" s="74"/>
      <c r="I872" s="81"/>
      <c r="J872" s="74"/>
      <c r="K872" s="81"/>
      <c r="L872" s="74"/>
      <c r="M872" s="81"/>
      <c r="N872" s="74"/>
      <c r="O872" s="81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4.4" x14ac:dyDescent="0.3">
      <c r="A873" s="74"/>
      <c r="B873" s="74"/>
      <c r="C873" s="74"/>
      <c r="D873" s="74"/>
      <c r="E873" s="80"/>
      <c r="F873" s="74"/>
      <c r="G873" s="81"/>
      <c r="H873" s="74"/>
      <c r="I873" s="81"/>
      <c r="J873" s="74"/>
      <c r="K873" s="81"/>
      <c r="L873" s="74"/>
      <c r="M873" s="81"/>
      <c r="N873" s="74"/>
      <c r="O873" s="81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4.4" x14ac:dyDescent="0.3">
      <c r="A874" s="74"/>
      <c r="B874" s="74"/>
      <c r="C874" s="74"/>
      <c r="D874" s="74"/>
      <c r="E874" s="80"/>
      <c r="F874" s="74"/>
      <c r="G874" s="81"/>
      <c r="H874" s="74"/>
      <c r="I874" s="81"/>
      <c r="J874" s="74"/>
      <c r="K874" s="81"/>
      <c r="L874" s="74"/>
      <c r="M874" s="81"/>
      <c r="N874" s="74"/>
      <c r="O874" s="81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4.4" x14ac:dyDescent="0.3">
      <c r="A875" s="74"/>
      <c r="B875" s="74"/>
      <c r="C875" s="74"/>
      <c r="D875" s="74"/>
      <c r="E875" s="80"/>
      <c r="F875" s="74"/>
      <c r="G875" s="81"/>
      <c r="H875" s="74"/>
      <c r="I875" s="81"/>
      <c r="J875" s="74"/>
      <c r="K875" s="81"/>
      <c r="L875" s="74"/>
      <c r="M875" s="81"/>
      <c r="N875" s="74"/>
      <c r="O875" s="81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4.4" x14ac:dyDescent="0.3">
      <c r="A876" s="74"/>
      <c r="B876" s="74"/>
      <c r="C876" s="74"/>
      <c r="D876" s="74"/>
      <c r="E876" s="80"/>
      <c r="F876" s="74"/>
      <c r="G876" s="81"/>
      <c r="H876" s="74"/>
      <c r="I876" s="81"/>
      <c r="J876" s="74"/>
      <c r="K876" s="81"/>
      <c r="L876" s="74"/>
      <c r="M876" s="81"/>
      <c r="N876" s="74"/>
      <c r="O876" s="81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4.4" x14ac:dyDescent="0.3">
      <c r="A877" s="74"/>
      <c r="B877" s="74"/>
      <c r="C877" s="74"/>
      <c r="D877" s="74"/>
      <c r="E877" s="80"/>
      <c r="F877" s="74"/>
      <c r="G877" s="81"/>
      <c r="H877" s="74"/>
      <c r="I877" s="81"/>
      <c r="J877" s="74"/>
      <c r="K877" s="81"/>
      <c r="L877" s="74"/>
      <c r="M877" s="81"/>
      <c r="N877" s="74"/>
      <c r="O877" s="81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4.4" x14ac:dyDescent="0.3">
      <c r="A878" s="74"/>
      <c r="B878" s="74"/>
      <c r="C878" s="74"/>
      <c r="D878" s="74"/>
      <c r="E878" s="80"/>
      <c r="F878" s="74"/>
      <c r="G878" s="81"/>
      <c r="H878" s="74"/>
      <c r="I878" s="81"/>
      <c r="J878" s="74"/>
      <c r="K878" s="81"/>
      <c r="L878" s="74"/>
      <c r="M878" s="81"/>
      <c r="N878" s="74"/>
      <c r="O878" s="81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4.4" x14ac:dyDescent="0.3">
      <c r="A879" s="74"/>
      <c r="B879" s="74"/>
      <c r="C879" s="74"/>
      <c r="D879" s="74"/>
      <c r="E879" s="80"/>
      <c r="F879" s="74"/>
      <c r="G879" s="81"/>
      <c r="H879" s="74"/>
      <c r="I879" s="81"/>
      <c r="J879" s="74"/>
      <c r="K879" s="81"/>
      <c r="L879" s="74"/>
      <c r="M879" s="81"/>
      <c r="N879" s="74"/>
      <c r="O879" s="81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4.4" x14ac:dyDescent="0.3">
      <c r="A880" s="74"/>
      <c r="B880" s="74"/>
      <c r="C880" s="74"/>
      <c r="D880" s="74"/>
      <c r="E880" s="80"/>
      <c r="F880" s="74"/>
      <c r="G880" s="81"/>
      <c r="H880" s="74"/>
      <c r="I880" s="81"/>
      <c r="J880" s="74"/>
      <c r="K880" s="81"/>
      <c r="L880" s="74"/>
      <c r="M880" s="81"/>
      <c r="N880" s="74"/>
      <c r="O880" s="81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4.4" x14ac:dyDescent="0.3">
      <c r="A881" s="74"/>
      <c r="B881" s="74"/>
      <c r="C881" s="74"/>
      <c r="D881" s="74"/>
      <c r="E881" s="80"/>
      <c r="F881" s="74"/>
      <c r="G881" s="81"/>
      <c r="H881" s="74"/>
      <c r="I881" s="81"/>
      <c r="J881" s="74"/>
      <c r="K881" s="81"/>
      <c r="L881" s="74"/>
      <c r="M881" s="81"/>
      <c r="N881" s="74"/>
      <c r="O881" s="81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4.4" x14ac:dyDescent="0.3">
      <c r="A882" s="74"/>
      <c r="B882" s="74"/>
      <c r="C882" s="74"/>
      <c r="D882" s="74"/>
      <c r="E882" s="80"/>
      <c r="F882" s="74"/>
      <c r="G882" s="81"/>
      <c r="H882" s="74"/>
      <c r="I882" s="81"/>
      <c r="J882" s="74"/>
      <c r="K882" s="81"/>
      <c r="L882" s="74"/>
      <c r="M882" s="81"/>
      <c r="N882" s="74"/>
      <c r="O882" s="81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4.4" x14ac:dyDescent="0.3">
      <c r="A883" s="74"/>
      <c r="B883" s="74"/>
      <c r="C883" s="74"/>
      <c r="D883" s="74"/>
      <c r="E883" s="80"/>
      <c r="F883" s="74"/>
      <c r="G883" s="81"/>
      <c r="H883" s="74"/>
      <c r="I883" s="81"/>
      <c r="J883" s="74"/>
      <c r="K883" s="81"/>
      <c r="L883" s="74"/>
      <c r="M883" s="81"/>
      <c r="N883" s="74"/>
      <c r="O883" s="81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4.4" x14ac:dyDescent="0.3">
      <c r="A884" s="74"/>
      <c r="B884" s="74"/>
      <c r="C884" s="74"/>
      <c r="D884" s="74"/>
      <c r="E884" s="80"/>
      <c r="F884" s="74"/>
      <c r="G884" s="81"/>
      <c r="H884" s="74"/>
      <c r="I884" s="81"/>
      <c r="J884" s="74"/>
      <c r="K884" s="81"/>
      <c r="L884" s="74"/>
      <c r="M884" s="81"/>
      <c r="N884" s="74"/>
      <c r="O884" s="81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4.4" x14ac:dyDescent="0.3">
      <c r="A885" s="74"/>
      <c r="B885" s="74"/>
      <c r="C885" s="74"/>
      <c r="D885" s="74"/>
      <c r="E885" s="80"/>
      <c r="F885" s="74"/>
      <c r="G885" s="81"/>
      <c r="H885" s="74"/>
      <c r="I885" s="81"/>
      <c r="J885" s="74"/>
      <c r="K885" s="81"/>
      <c r="L885" s="74"/>
      <c r="M885" s="81"/>
      <c r="N885" s="74"/>
      <c r="O885" s="81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4.4" x14ac:dyDescent="0.3">
      <c r="A886" s="74"/>
      <c r="B886" s="74"/>
      <c r="C886" s="74"/>
      <c r="D886" s="74"/>
      <c r="E886" s="80"/>
      <c r="F886" s="74"/>
      <c r="G886" s="81"/>
      <c r="H886" s="74"/>
      <c r="I886" s="81"/>
      <c r="J886" s="74"/>
      <c r="K886" s="81"/>
      <c r="L886" s="74"/>
      <c r="M886" s="81"/>
      <c r="N886" s="74"/>
      <c r="O886" s="81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4.4" x14ac:dyDescent="0.3">
      <c r="A887" s="74"/>
      <c r="B887" s="74"/>
      <c r="C887" s="74"/>
      <c r="D887" s="74"/>
      <c r="E887" s="80"/>
      <c r="F887" s="74"/>
      <c r="G887" s="81"/>
      <c r="H887" s="74"/>
      <c r="I887" s="81"/>
      <c r="J887" s="74"/>
      <c r="K887" s="81"/>
      <c r="L887" s="74"/>
      <c r="M887" s="81"/>
      <c r="N887" s="74"/>
      <c r="O887" s="81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4.4" x14ac:dyDescent="0.3">
      <c r="A888" s="74"/>
      <c r="B888" s="74"/>
      <c r="C888" s="74"/>
      <c r="D888" s="74"/>
      <c r="E888" s="80"/>
      <c r="F888" s="74"/>
      <c r="G888" s="81"/>
      <c r="H888" s="74"/>
      <c r="I888" s="81"/>
      <c r="J888" s="74"/>
      <c r="K888" s="81"/>
      <c r="L888" s="74"/>
      <c r="M888" s="81"/>
      <c r="N888" s="74"/>
      <c r="O888" s="81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4.4" x14ac:dyDescent="0.3">
      <c r="A889" s="74"/>
      <c r="B889" s="74"/>
      <c r="C889" s="74"/>
      <c r="D889" s="74"/>
      <c r="E889" s="80"/>
      <c r="F889" s="74"/>
      <c r="G889" s="81"/>
      <c r="H889" s="74"/>
      <c r="I889" s="81"/>
      <c r="J889" s="74"/>
      <c r="K889" s="81"/>
      <c r="L889" s="74"/>
      <c r="M889" s="81"/>
      <c r="N889" s="74"/>
      <c r="O889" s="81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4.4" x14ac:dyDescent="0.3">
      <c r="A890" s="74"/>
      <c r="B890" s="74"/>
      <c r="C890" s="74"/>
      <c r="D890" s="74"/>
      <c r="E890" s="80"/>
      <c r="F890" s="74"/>
      <c r="G890" s="81"/>
      <c r="H890" s="74"/>
      <c r="I890" s="81"/>
      <c r="J890" s="74"/>
      <c r="K890" s="81"/>
      <c r="L890" s="74"/>
      <c r="M890" s="81"/>
      <c r="N890" s="74"/>
      <c r="O890" s="81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4.4" x14ac:dyDescent="0.3">
      <c r="A891" s="74"/>
      <c r="B891" s="74"/>
      <c r="C891" s="74"/>
      <c r="D891" s="74"/>
      <c r="E891" s="80"/>
      <c r="F891" s="74"/>
      <c r="G891" s="81"/>
      <c r="H891" s="74"/>
      <c r="I891" s="81"/>
      <c r="J891" s="74"/>
      <c r="K891" s="81"/>
      <c r="L891" s="74"/>
      <c r="M891" s="81"/>
      <c r="N891" s="74"/>
      <c r="O891" s="81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4.4" x14ac:dyDescent="0.3">
      <c r="A892" s="74"/>
      <c r="B892" s="74"/>
      <c r="C892" s="74"/>
      <c r="D892" s="74"/>
      <c r="E892" s="80"/>
      <c r="F892" s="74"/>
      <c r="G892" s="81"/>
      <c r="H892" s="74"/>
      <c r="I892" s="81"/>
      <c r="J892" s="74"/>
      <c r="K892" s="81"/>
      <c r="L892" s="74"/>
      <c r="M892" s="81"/>
      <c r="N892" s="74"/>
      <c r="O892" s="81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4.4" x14ac:dyDescent="0.3">
      <c r="A893" s="74"/>
      <c r="B893" s="74"/>
      <c r="C893" s="74"/>
      <c r="D893" s="74"/>
      <c r="E893" s="80"/>
      <c r="F893" s="74"/>
      <c r="G893" s="81"/>
      <c r="H893" s="74"/>
      <c r="I893" s="81"/>
      <c r="J893" s="74"/>
      <c r="K893" s="81"/>
      <c r="L893" s="74"/>
      <c r="M893" s="81"/>
      <c r="N893" s="74"/>
      <c r="O893" s="81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4.4" x14ac:dyDescent="0.3">
      <c r="A894" s="74"/>
      <c r="B894" s="74"/>
      <c r="C894" s="74"/>
      <c r="D894" s="74"/>
      <c r="E894" s="80"/>
      <c r="F894" s="74"/>
      <c r="G894" s="81"/>
      <c r="H894" s="74"/>
      <c r="I894" s="81"/>
      <c r="J894" s="74"/>
      <c r="K894" s="81"/>
      <c r="L894" s="74"/>
      <c r="M894" s="81"/>
      <c r="N894" s="74"/>
      <c r="O894" s="81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4.4" x14ac:dyDescent="0.3">
      <c r="A895" s="74"/>
      <c r="B895" s="74"/>
      <c r="C895" s="74"/>
      <c r="D895" s="74"/>
      <c r="E895" s="80"/>
      <c r="F895" s="74"/>
      <c r="G895" s="81"/>
      <c r="H895" s="74"/>
      <c r="I895" s="81"/>
      <c r="J895" s="74"/>
      <c r="K895" s="81"/>
      <c r="L895" s="74"/>
      <c r="M895" s="81"/>
      <c r="N895" s="74"/>
      <c r="O895" s="81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4.4" x14ac:dyDescent="0.3">
      <c r="A896" s="74"/>
      <c r="B896" s="74"/>
      <c r="C896" s="74"/>
      <c r="D896" s="74"/>
      <c r="E896" s="80"/>
      <c r="F896" s="74"/>
      <c r="G896" s="81"/>
      <c r="H896" s="74"/>
      <c r="I896" s="81"/>
      <c r="J896" s="74"/>
      <c r="K896" s="81"/>
      <c r="L896" s="74"/>
      <c r="M896" s="81"/>
      <c r="N896" s="74"/>
      <c r="O896" s="81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4.4" x14ac:dyDescent="0.3">
      <c r="A897" s="74"/>
      <c r="B897" s="74"/>
      <c r="C897" s="74"/>
      <c r="D897" s="74"/>
      <c r="E897" s="80"/>
      <c r="F897" s="74"/>
      <c r="G897" s="81"/>
      <c r="H897" s="74"/>
      <c r="I897" s="81"/>
      <c r="J897" s="74"/>
      <c r="K897" s="81"/>
      <c r="L897" s="74"/>
      <c r="M897" s="81"/>
      <c r="N897" s="74"/>
      <c r="O897" s="81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4.4" x14ac:dyDescent="0.3">
      <c r="A898" s="74"/>
      <c r="B898" s="74"/>
      <c r="C898" s="74"/>
      <c r="D898" s="74"/>
      <c r="E898" s="80"/>
      <c r="F898" s="74"/>
      <c r="G898" s="81"/>
      <c r="H898" s="74"/>
      <c r="I898" s="81"/>
      <c r="J898" s="74"/>
      <c r="K898" s="81"/>
      <c r="L898" s="74"/>
      <c r="M898" s="81"/>
      <c r="N898" s="74"/>
      <c r="O898" s="81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4.4" x14ac:dyDescent="0.3">
      <c r="A899" s="74"/>
      <c r="B899" s="74"/>
      <c r="C899" s="74"/>
      <c r="D899" s="74"/>
      <c r="E899" s="80"/>
      <c r="F899" s="74"/>
      <c r="G899" s="81"/>
      <c r="H899" s="74"/>
      <c r="I899" s="81"/>
      <c r="J899" s="74"/>
      <c r="K899" s="81"/>
      <c r="L899" s="74"/>
      <c r="M899" s="81"/>
      <c r="N899" s="74"/>
      <c r="O899" s="81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4.4" x14ac:dyDescent="0.3">
      <c r="A900" s="74"/>
      <c r="B900" s="74"/>
      <c r="C900" s="74"/>
      <c r="D900" s="74"/>
      <c r="E900" s="80"/>
      <c r="F900" s="74"/>
      <c r="G900" s="81"/>
      <c r="H900" s="74"/>
      <c r="I900" s="81"/>
      <c r="J900" s="74"/>
      <c r="K900" s="81"/>
      <c r="L900" s="74"/>
      <c r="M900" s="81"/>
      <c r="N900" s="74"/>
      <c r="O900" s="81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4.4" x14ac:dyDescent="0.3">
      <c r="A901" s="74"/>
      <c r="B901" s="74"/>
      <c r="C901" s="74"/>
      <c r="D901" s="74"/>
      <c r="E901" s="80"/>
      <c r="F901" s="74"/>
      <c r="G901" s="81"/>
      <c r="H901" s="74"/>
      <c r="I901" s="81"/>
      <c r="J901" s="74"/>
      <c r="K901" s="81"/>
      <c r="L901" s="74"/>
      <c r="M901" s="81"/>
      <c r="N901" s="74"/>
      <c r="O901" s="81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4.4" x14ac:dyDescent="0.3">
      <c r="A902" s="74"/>
      <c r="B902" s="74"/>
      <c r="C902" s="74"/>
      <c r="D902" s="74"/>
      <c r="E902" s="80"/>
      <c r="F902" s="74"/>
      <c r="G902" s="81"/>
      <c r="H902" s="74"/>
      <c r="I902" s="81"/>
      <c r="J902" s="74"/>
      <c r="K902" s="81"/>
      <c r="L902" s="74"/>
      <c r="M902" s="81"/>
      <c r="N902" s="74"/>
      <c r="O902" s="81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4.4" x14ac:dyDescent="0.3">
      <c r="A903" s="74"/>
      <c r="B903" s="74"/>
      <c r="C903" s="74"/>
      <c r="D903" s="74"/>
      <c r="E903" s="80"/>
      <c r="F903" s="74"/>
      <c r="G903" s="81"/>
      <c r="H903" s="74"/>
      <c r="I903" s="81"/>
      <c r="J903" s="74"/>
      <c r="K903" s="81"/>
      <c r="L903" s="74"/>
      <c r="M903" s="81"/>
      <c r="N903" s="74"/>
      <c r="O903" s="81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4.4" x14ac:dyDescent="0.3">
      <c r="A904" s="74"/>
      <c r="B904" s="74"/>
      <c r="C904" s="74"/>
      <c r="D904" s="74"/>
      <c r="E904" s="80"/>
      <c r="F904" s="74"/>
      <c r="G904" s="81"/>
      <c r="H904" s="74"/>
      <c r="I904" s="81"/>
      <c r="J904" s="74"/>
      <c r="K904" s="81"/>
      <c r="L904" s="74"/>
      <c r="M904" s="81"/>
      <c r="N904" s="74"/>
      <c r="O904" s="81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4.4" x14ac:dyDescent="0.3">
      <c r="A905" s="74"/>
      <c r="B905" s="74"/>
      <c r="C905" s="74"/>
      <c r="D905" s="74"/>
      <c r="E905" s="80"/>
      <c r="F905" s="74"/>
      <c r="G905" s="81"/>
      <c r="H905" s="74"/>
      <c r="I905" s="81"/>
      <c r="J905" s="74"/>
      <c r="K905" s="81"/>
      <c r="L905" s="74"/>
      <c r="M905" s="81"/>
      <c r="N905" s="74"/>
      <c r="O905" s="81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4.4" x14ac:dyDescent="0.3">
      <c r="A906" s="74"/>
      <c r="B906" s="74"/>
      <c r="C906" s="74"/>
      <c r="D906" s="74"/>
      <c r="E906" s="80"/>
      <c r="F906" s="74"/>
      <c r="G906" s="81"/>
      <c r="H906" s="74"/>
      <c r="I906" s="81"/>
      <c r="J906" s="74"/>
      <c r="K906" s="81"/>
      <c r="L906" s="74"/>
      <c r="M906" s="81"/>
      <c r="N906" s="74"/>
      <c r="O906" s="81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4.4" x14ac:dyDescent="0.3">
      <c r="A907" s="74"/>
      <c r="B907" s="74"/>
      <c r="C907" s="74"/>
      <c r="D907" s="74"/>
      <c r="E907" s="80"/>
      <c r="F907" s="74"/>
      <c r="G907" s="81"/>
      <c r="H907" s="74"/>
      <c r="I907" s="81"/>
      <c r="J907" s="74"/>
      <c r="K907" s="81"/>
      <c r="L907" s="74"/>
      <c r="M907" s="81"/>
      <c r="N907" s="74"/>
      <c r="O907" s="81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4.4" x14ac:dyDescent="0.3">
      <c r="A908" s="74"/>
      <c r="B908" s="74"/>
      <c r="C908" s="74"/>
      <c r="D908" s="74"/>
      <c r="E908" s="80"/>
      <c r="F908" s="74"/>
      <c r="G908" s="81"/>
      <c r="H908" s="74"/>
      <c r="I908" s="81"/>
      <c r="J908" s="74"/>
      <c r="K908" s="81"/>
      <c r="L908" s="74"/>
      <c r="M908" s="81"/>
      <c r="N908" s="74"/>
      <c r="O908" s="81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4.4" x14ac:dyDescent="0.3">
      <c r="A909" s="74"/>
      <c r="B909" s="74"/>
      <c r="C909" s="74"/>
      <c r="D909" s="74"/>
      <c r="E909" s="80"/>
      <c r="F909" s="74"/>
      <c r="G909" s="81"/>
      <c r="H909" s="74"/>
      <c r="I909" s="81"/>
      <c r="J909" s="74"/>
      <c r="K909" s="81"/>
      <c r="L909" s="74"/>
      <c r="M909" s="81"/>
      <c r="N909" s="74"/>
      <c r="O909" s="81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4.4" x14ac:dyDescent="0.3">
      <c r="A910" s="74"/>
      <c r="B910" s="74"/>
      <c r="C910" s="74"/>
      <c r="D910" s="74"/>
      <c r="E910" s="80"/>
      <c r="F910" s="74"/>
      <c r="G910" s="81"/>
      <c r="H910" s="74"/>
      <c r="I910" s="81"/>
      <c r="J910" s="74"/>
      <c r="K910" s="81"/>
      <c r="L910" s="74"/>
      <c r="M910" s="81"/>
      <c r="N910" s="74"/>
      <c r="O910" s="81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4.4" x14ac:dyDescent="0.3">
      <c r="A911" s="74"/>
      <c r="B911" s="74"/>
      <c r="C911" s="74"/>
      <c r="D911" s="74"/>
      <c r="E911" s="80"/>
      <c r="F911" s="74"/>
      <c r="G911" s="81"/>
      <c r="H911" s="74"/>
      <c r="I911" s="81"/>
      <c r="J911" s="74"/>
      <c r="K911" s="81"/>
      <c r="L911" s="74"/>
      <c r="M911" s="81"/>
      <c r="N911" s="74"/>
      <c r="O911" s="81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4.4" x14ac:dyDescent="0.3">
      <c r="A912" s="74"/>
      <c r="B912" s="74"/>
      <c r="C912" s="74"/>
      <c r="D912" s="74"/>
      <c r="E912" s="80"/>
      <c r="F912" s="74"/>
      <c r="G912" s="81"/>
      <c r="H912" s="74"/>
      <c r="I912" s="81"/>
      <c r="J912" s="74"/>
      <c r="K912" s="81"/>
      <c r="L912" s="74"/>
      <c r="M912" s="81"/>
      <c r="N912" s="74"/>
      <c r="O912" s="81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4.4" x14ac:dyDescent="0.3">
      <c r="A913" s="74"/>
      <c r="B913" s="74"/>
      <c r="C913" s="74"/>
      <c r="D913" s="74"/>
      <c r="E913" s="80"/>
      <c r="F913" s="74"/>
      <c r="G913" s="81"/>
      <c r="H913" s="74"/>
      <c r="I913" s="81"/>
      <c r="J913" s="74"/>
      <c r="K913" s="81"/>
      <c r="L913" s="74"/>
      <c r="M913" s="81"/>
      <c r="N913" s="74"/>
      <c r="O913" s="81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4.4" x14ac:dyDescent="0.3">
      <c r="A914" s="74"/>
      <c r="B914" s="74"/>
      <c r="C914" s="74"/>
      <c r="D914" s="74"/>
      <c r="E914" s="80"/>
      <c r="F914" s="74"/>
      <c r="G914" s="81"/>
      <c r="H914" s="74"/>
      <c r="I914" s="81"/>
      <c r="J914" s="74"/>
      <c r="K914" s="81"/>
      <c r="L914" s="74"/>
      <c r="M914" s="81"/>
      <c r="N914" s="74"/>
      <c r="O914" s="81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4.4" x14ac:dyDescent="0.3">
      <c r="A915" s="74"/>
      <c r="B915" s="74"/>
      <c r="C915" s="74"/>
      <c r="D915" s="74"/>
      <c r="E915" s="80"/>
      <c r="F915" s="74"/>
      <c r="G915" s="81"/>
      <c r="H915" s="74"/>
      <c r="I915" s="81"/>
      <c r="J915" s="74"/>
      <c r="K915" s="81"/>
      <c r="L915" s="74"/>
      <c r="M915" s="81"/>
      <c r="N915" s="74"/>
      <c r="O915" s="81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4.4" x14ac:dyDescent="0.3">
      <c r="A916" s="74"/>
      <c r="B916" s="74"/>
      <c r="C916" s="74"/>
      <c r="D916" s="74"/>
      <c r="E916" s="80"/>
      <c r="F916" s="74"/>
      <c r="G916" s="81"/>
      <c r="H916" s="74"/>
      <c r="I916" s="81"/>
      <c r="J916" s="74"/>
      <c r="K916" s="81"/>
      <c r="L916" s="74"/>
      <c r="M916" s="81"/>
      <c r="N916" s="74"/>
      <c r="O916" s="81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4.4" x14ac:dyDescent="0.3">
      <c r="A917" s="74"/>
      <c r="B917" s="74"/>
      <c r="C917" s="74"/>
      <c r="D917" s="74"/>
      <c r="E917" s="80"/>
      <c r="F917" s="74"/>
      <c r="G917" s="81"/>
      <c r="H917" s="74"/>
      <c r="I917" s="81"/>
      <c r="J917" s="74"/>
      <c r="K917" s="81"/>
      <c r="L917" s="74"/>
      <c r="M917" s="81"/>
      <c r="N917" s="74"/>
      <c r="O917" s="81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4.4" x14ac:dyDescent="0.3">
      <c r="A918" s="74"/>
      <c r="B918" s="74"/>
      <c r="C918" s="74"/>
      <c r="D918" s="74"/>
      <c r="E918" s="80"/>
      <c r="F918" s="74"/>
      <c r="G918" s="81"/>
      <c r="H918" s="74"/>
      <c r="I918" s="81"/>
      <c r="J918" s="74"/>
      <c r="K918" s="81"/>
      <c r="L918" s="74"/>
      <c r="M918" s="81"/>
      <c r="N918" s="74"/>
      <c r="O918" s="81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4.4" x14ac:dyDescent="0.3">
      <c r="A919" s="74"/>
      <c r="B919" s="74"/>
      <c r="C919" s="74"/>
      <c r="D919" s="74"/>
      <c r="E919" s="80"/>
      <c r="F919" s="74"/>
      <c r="G919" s="81"/>
      <c r="H919" s="74"/>
      <c r="I919" s="81"/>
      <c r="J919" s="74"/>
      <c r="K919" s="81"/>
      <c r="L919" s="74"/>
      <c r="M919" s="81"/>
      <c r="N919" s="74"/>
      <c r="O919" s="81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4.4" x14ac:dyDescent="0.3">
      <c r="A920" s="74"/>
      <c r="B920" s="74"/>
      <c r="C920" s="74"/>
      <c r="D920" s="74"/>
      <c r="E920" s="80"/>
      <c r="F920" s="74"/>
      <c r="G920" s="81"/>
      <c r="H920" s="74"/>
      <c r="I920" s="81"/>
      <c r="J920" s="74"/>
      <c r="K920" s="81"/>
      <c r="L920" s="74"/>
      <c r="M920" s="81"/>
      <c r="N920" s="74"/>
      <c r="O920" s="81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4.4" x14ac:dyDescent="0.3">
      <c r="A921" s="74"/>
      <c r="B921" s="74"/>
      <c r="C921" s="74"/>
      <c r="D921" s="74"/>
      <c r="E921" s="80"/>
      <c r="F921" s="74"/>
      <c r="G921" s="81"/>
      <c r="H921" s="74"/>
      <c r="I921" s="81"/>
      <c r="J921" s="74"/>
      <c r="K921" s="81"/>
      <c r="L921" s="74"/>
      <c r="M921" s="81"/>
      <c r="N921" s="74"/>
      <c r="O921" s="81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4.4" x14ac:dyDescent="0.3">
      <c r="A922" s="74"/>
      <c r="B922" s="74"/>
      <c r="C922" s="74"/>
      <c r="D922" s="74"/>
      <c r="E922" s="80"/>
      <c r="F922" s="74"/>
      <c r="G922" s="81"/>
      <c r="H922" s="74"/>
      <c r="I922" s="81"/>
      <c r="J922" s="74"/>
      <c r="K922" s="81"/>
      <c r="L922" s="74"/>
      <c r="M922" s="81"/>
      <c r="N922" s="74"/>
      <c r="O922" s="81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4.4" x14ac:dyDescent="0.3">
      <c r="A923" s="74"/>
      <c r="B923" s="74"/>
      <c r="C923" s="74"/>
      <c r="D923" s="74"/>
      <c r="E923" s="80"/>
      <c r="F923" s="74"/>
      <c r="G923" s="81"/>
      <c r="H923" s="74"/>
      <c r="I923" s="81"/>
      <c r="J923" s="74"/>
      <c r="K923" s="81"/>
      <c r="L923" s="74"/>
      <c r="M923" s="81"/>
      <c r="N923" s="74"/>
      <c r="O923" s="81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4.4" x14ac:dyDescent="0.3">
      <c r="A924" s="74"/>
      <c r="B924" s="74"/>
      <c r="C924" s="74"/>
      <c r="D924" s="74"/>
      <c r="E924" s="80"/>
      <c r="F924" s="74"/>
      <c r="G924" s="81"/>
      <c r="H924" s="74"/>
      <c r="I924" s="81"/>
      <c r="J924" s="74"/>
      <c r="K924" s="81"/>
      <c r="L924" s="74"/>
      <c r="M924" s="81"/>
      <c r="N924" s="74"/>
      <c r="O924" s="81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4.4" x14ac:dyDescent="0.3">
      <c r="A925" s="74"/>
      <c r="B925" s="74"/>
      <c r="C925" s="74"/>
      <c r="D925" s="74"/>
      <c r="E925" s="80"/>
      <c r="F925" s="74"/>
      <c r="G925" s="81"/>
      <c r="H925" s="74"/>
      <c r="I925" s="81"/>
      <c r="J925" s="74"/>
      <c r="K925" s="81"/>
      <c r="L925" s="74"/>
      <c r="M925" s="81"/>
      <c r="N925" s="74"/>
      <c r="O925" s="81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4.4" x14ac:dyDescent="0.3">
      <c r="A926" s="74"/>
      <c r="B926" s="74"/>
      <c r="C926" s="74"/>
      <c r="D926" s="74"/>
      <c r="E926" s="80"/>
      <c r="F926" s="74"/>
      <c r="G926" s="81"/>
      <c r="H926" s="74"/>
      <c r="I926" s="81"/>
      <c r="J926" s="74"/>
      <c r="K926" s="81"/>
      <c r="L926" s="74"/>
      <c r="M926" s="81"/>
      <c r="N926" s="74"/>
      <c r="O926" s="81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4.4" x14ac:dyDescent="0.3">
      <c r="A927" s="74"/>
      <c r="B927" s="74"/>
      <c r="C927" s="74"/>
      <c r="D927" s="74"/>
      <c r="E927" s="80"/>
      <c r="F927" s="74"/>
      <c r="G927" s="81"/>
      <c r="H927" s="74"/>
      <c r="I927" s="81"/>
      <c r="J927" s="74"/>
      <c r="K927" s="81"/>
      <c r="L927" s="74"/>
      <c r="M927" s="81"/>
      <c r="N927" s="74"/>
      <c r="O927" s="81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4.4" x14ac:dyDescent="0.3">
      <c r="A928" s="74"/>
      <c r="B928" s="74"/>
      <c r="C928" s="74"/>
      <c r="D928" s="74"/>
      <c r="E928" s="80"/>
      <c r="F928" s="74"/>
      <c r="G928" s="81"/>
      <c r="H928" s="74"/>
      <c r="I928" s="81"/>
      <c r="J928" s="74"/>
      <c r="K928" s="81"/>
      <c r="L928" s="74"/>
      <c r="M928" s="81"/>
      <c r="N928" s="74"/>
      <c r="O928" s="81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4.4" x14ac:dyDescent="0.3">
      <c r="A929" s="74"/>
      <c r="B929" s="74"/>
      <c r="C929" s="74"/>
      <c r="D929" s="74"/>
      <c r="E929" s="80"/>
      <c r="F929" s="74"/>
      <c r="G929" s="81"/>
      <c r="H929" s="74"/>
      <c r="I929" s="81"/>
      <c r="J929" s="74"/>
      <c r="K929" s="81"/>
      <c r="L929" s="74"/>
      <c r="M929" s="81"/>
      <c r="N929" s="74"/>
      <c r="O929" s="81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4.4" x14ac:dyDescent="0.3">
      <c r="A930" s="74"/>
      <c r="B930" s="74"/>
      <c r="C930" s="74"/>
      <c r="D930" s="74"/>
      <c r="E930" s="80"/>
      <c r="F930" s="74"/>
      <c r="G930" s="81"/>
      <c r="H930" s="74"/>
      <c r="I930" s="81"/>
      <c r="J930" s="74"/>
      <c r="K930" s="81"/>
      <c r="L930" s="74"/>
      <c r="M930" s="81"/>
      <c r="N930" s="74"/>
      <c r="O930" s="81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4.4" x14ac:dyDescent="0.3">
      <c r="A931" s="74"/>
      <c r="B931" s="74"/>
      <c r="C931" s="74"/>
      <c r="D931" s="74"/>
      <c r="E931" s="80"/>
      <c r="F931" s="74"/>
      <c r="G931" s="81"/>
      <c r="H931" s="74"/>
      <c r="I931" s="81"/>
      <c r="J931" s="74"/>
      <c r="K931" s="81"/>
      <c r="L931" s="74"/>
      <c r="M931" s="81"/>
      <c r="N931" s="74"/>
      <c r="O931" s="81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4.4" x14ac:dyDescent="0.3">
      <c r="A932" s="74"/>
      <c r="B932" s="74"/>
      <c r="C932" s="74"/>
      <c r="D932" s="74"/>
      <c r="E932" s="80"/>
      <c r="F932" s="74"/>
      <c r="G932" s="81"/>
      <c r="H932" s="74"/>
      <c r="I932" s="81"/>
      <c r="J932" s="74"/>
      <c r="K932" s="81"/>
      <c r="L932" s="74"/>
      <c r="M932" s="81"/>
      <c r="N932" s="74"/>
      <c r="O932" s="81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4.4" x14ac:dyDescent="0.3">
      <c r="A933" s="74"/>
      <c r="B933" s="74"/>
      <c r="C933" s="74"/>
      <c r="D933" s="74"/>
      <c r="E933" s="80"/>
      <c r="F933" s="74"/>
      <c r="G933" s="81"/>
      <c r="H933" s="74"/>
      <c r="I933" s="81"/>
      <c r="J933" s="74"/>
      <c r="K933" s="81"/>
      <c r="L933" s="74"/>
      <c r="M933" s="81"/>
      <c r="N933" s="74"/>
      <c r="O933" s="81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4.4" x14ac:dyDescent="0.3">
      <c r="A934" s="74"/>
      <c r="B934" s="74"/>
      <c r="C934" s="74"/>
      <c r="D934" s="74"/>
      <c r="E934" s="80"/>
      <c r="F934" s="74"/>
      <c r="G934" s="81"/>
      <c r="H934" s="74"/>
      <c r="I934" s="81"/>
      <c r="J934" s="74"/>
      <c r="K934" s="81"/>
      <c r="L934" s="74"/>
      <c r="M934" s="81"/>
      <c r="N934" s="74"/>
      <c r="O934" s="81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4.4" x14ac:dyDescent="0.3">
      <c r="A935" s="74"/>
      <c r="B935" s="74"/>
      <c r="C935" s="74"/>
      <c r="D935" s="74"/>
      <c r="E935" s="80"/>
      <c r="F935" s="74"/>
      <c r="G935" s="81"/>
      <c r="H935" s="74"/>
      <c r="I935" s="81"/>
      <c r="J935" s="74"/>
      <c r="K935" s="81"/>
      <c r="L935" s="74"/>
      <c r="M935" s="81"/>
      <c r="N935" s="74"/>
      <c r="O935" s="81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4.4" x14ac:dyDescent="0.3">
      <c r="A936" s="74"/>
      <c r="B936" s="74"/>
      <c r="C936" s="74"/>
      <c r="D936" s="74"/>
      <c r="E936" s="80"/>
      <c r="F936" s="74"/>
      <c r="G936" s="81"/>
      <c r="H936" s="74"/>
      <c r="I936" s="81"/>
      <c r="J936" s="74"/>
      <c r="K936" s="81"/>
      <c r="L936" s="74"/>
      <c r="M936" s="81"/>
      <c r="N936" s="74"/>
      <c r="O936" s="81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4.4" x14ac:dyDescent="0.3">
      <c r="A937" s="74"/>
      <c r="B937" s="74"/>
      <c r="C937" s="74"/>
      <c r="D937" s="74"/>
      <c r="E937" s="80"/>
      <c r="F937" s="74"/>
      <c r="G937" s="81"/>
      <c r="H937" s="74"/>
      <c r="I937" s="81"/>
      <c r="J937" s="74"/>
      <c r="K937" s="81"/>
      <c r="L937" s="74"/>
      <c r="M937" s="81"/>
      <c r="N937" s="74"/>
      <c r="O937" s="81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4.4" x14ac:dyDescent="0.3">
      <c r="A938" s="74"/>
      <c r="B938" s="74"/>
      <c r="C938" s="74"/>
      <c r="D938" s="74"/>
      <c r="E938" s="80"/>
      <c r="F938" s="74"/>
      <c r="G938" s="81"/>
      <c r="H938" s="74"/>
      <c r="I938" s="81"/>
      <c r="J938" s="74"/>
      <c r="K938" s="81"/>
      <c r="L938" s="74"/>
      <c r="M938" s="81"/>
      <c r="N938" s="74"/>
      <c r="O938" s="81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4.4" x14ac:dyDescent="0.3">
      <c r="A939" s="74"/>
      <c r="B939" s="74"/>
      <c r="C939" s="74"/>
      <c r="D939" s="74"/>
      <c r="E939" s="80"/>
      <c r="F939" s="74"/>
      <c r="G939" s="81"/>
      <c r="H939" s="74"/>
      <c r="I939" s="81"/>
      <c r="J939" s="74"/>
      <c r="K939" s="81"/>
      <c r="L939" s="74"/>
      <c r="M939" s="81"/>
      <c r="N939" s="74"/>
      <c r="O939" s="81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4.4" x14ac:dyDescent="0.3">
      <c r="A940" s="74"/>
      <c r="B940" s="74"/>
      <c r="C940" s="74"/>
      <c r="D940" s="74"/>
      <c r="E940" s="80"/>
      <c r="F940" s="74"/>
      <c r="G940" s="81"/>
      <c r="H940" s="74"/>
      <c r="I940" s="81"/>
      <c r="J940" s="74"/>
      <c r="K940" s="81"/>
      <c r="L940" s="74"/>
      <c r="M940" s="81"/>
      <c r="N940" s="74"/>
      <c r="O940" s="81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4.4" x14ac:dyDescent="0.3">
      <c r="A941" s="74"/>
      <c r="B941" s="74"/>
      <c r="C941" s="74"/>
      <c r="D941" s="74"/>
      <c r="E941" s="80"/>
      <c r="F941" s="74"/>
      <c r="G941" s="81"/>
      <c r="H941" s="74"/>
      <c r="I941" s="81"/>
      <c r="J941" s="74"/>
      <c r="K941" s="81"/>
      <c r="L941" s="74"/>
      <c r="M941" s="81"/>
      <c r="N941" s="74"/>
      <c r="O941" s="81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4.4" x14ac:dyDescent="0.3">
      <c r="A942" s="74"/>
      <c r="B942" s="74"/>
      <c r="C942" s="74"/>
      <c r="D942" s="74"/>
      <c r="E942" s="80"/>
      <c r="F942" s="74"/>
      <c r="G942" s="81"/>
      <c r="H942" s="74"/>
      <c r="I942" s="81"/>
      <c r="J942" s="74"/>
      <c r="K942" s="81"/>
      <c r="L942" s="74"/>
      <c r="M942" s="81"/>
      <c r="N942" s="74"/>
      <c r="O942" s="81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4.4" x14ac:dyDescent="0.3">
      <c r="A943" s="74"/>
      <c r="B943" s="74"/>
      <c r="C943" s="74"/>
      <c r="D943" s="74"/>
      <c r="E943" s="80"/>
      <c r="F943" s="74"/>
      <c r="G943" s="81"/>
      <c r="H943" s="74"/>
      <c r="I943" s="81"/>
      <c r="J943" s="74"/>
      <c r="K943" s="81"/>
      <c r="L943" s="74"/>
      <c r="M943" s="81"/>
      <c r="N943" s="74"/>
      <c r="O943" s="81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4.4" x14ac:dyDescent="0.3">
      <c r="A944" s="74"/>
      <c r="B944" s="74"/>
      <c r="C944" s="74"/>
      <c r="D944" s="74"/>
      <c r="E944" s="80"/>
      <c r="F944" s="74"/>
      <c r="G944" s="81"/>
      <c r="H944" s="74"/>
      <c r="I944" s="81"/>
      <c r="J944" s="74"/>
      <c r="K944" s="81"/>
      <c r="L944" s="74"/>
      <c r="M944" s="81"/>
      <c r="N944" s="74"/>
      <c r="O944" s="81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4.4" x14ac:dyDescent="0.3">
      <c r="A945" s="74"/>
      <c r="B945" s="74"/>
      <c r="C945" s="74"/>
      <c r="D945" s="74"/>
      <c r="E945" s="80"/>
      <c r="F945" s="74"/>
      <c r="G945" s="81"/>
      <c r="H945" s="74"/>
      <c r="I945" s="81"/>
      <c r="J945" s="74"/>
      <c r="K945" s="81"/>
      <c r="L945" s="74"/>
      <c r="M945" s="81"/>
      <c r="N945" s="74"/>
      <c r="O945" s="81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4.4" x14ac:dyDescent="0.3">
      <c r="A946" s="74"/>
      <c r="B946" s="74"/>
      <c r="C946" s="74"/>
      <c r="D946" s="74"/>
      <c r="E946" s="80"/>
      <c r="F946" s="74"/>
      <c r="G946" s="81"/>
      <c r="H946" s="74"/>
      <c r="I946" s="81"/>
      <c r="J946" s="74"/>
      <c r="K946" s="81"/>
      <c r="L946" s="74"/>
      <c r="M946" s="81"/>
      <c r="N946" s="74"/>
      <c r="O946" s="81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4.4" x14ac:dyDescent="0.3">
      <c r="A947" s="74"/>
      <c r="B947" s="74"/>
      <c r="C947" s="74"/>
      <c r="D947" s="74"/>
      <c r="E947" s="80"/>
      <c r="F947" s="74"/>
      <c r="G947" s="81"/>
      <c r="H947" s="74"/>
      <c r="I947" s="81"/>
      <c r="J947" s="74"/>
      <c r="K947" s="81"/>
      <c r="L947" s="74"/>
      <c r="M947" s="81"/>
      <c r="N947" s="74"/>
      <c r="O947" s="81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4.4" x14ac:dyDescent="0.3">
      <c r="A948" s="74"/>
      <c r="B948" s="74"/>
      <c r="C948" s="74"/>
      <c r="D948" s="74"/>
      <c r="E948" s="80"/>
      <c r="F948" s="74"/>
      <c r="G948" s="81"/>
      <c r="H948" s="74"/>
      <c r="I948" s="81"/>
      <c r="J948" s="74"/>
      <c r="K948" s="81"/>
      <c r="L948" s="74"/>
      <c r="M948" s="81"/>
      <c r="N948" s="74"/>
      <c r="O948" s="81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4.4" x14ac:dyDescent="0.3">
      <c r="A949" s="74"/>
      <c r="B949" s="74"/>
      <c r="C949" s="74"/>
      <c r="D949" s="74"/>
      <c r="E949" s="80"/>
      <c r="F949" s="74"/>
      <c r="G949" s="81"/>
      <c r="H949" s="74"/>
      <c r="I949" s="81"/>
      <c r="J949" s="74"/>
      <c r="K949" s="81"/>
      <c r="L949" s="74"/>
      <c r="M949" s="81"/>
      <c r="N949" s="74"/>
      <c r="O949" s="81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4.4" x14ac:dyDescent="0.3">
      <c r="A950" s="74"/>
      <c r="B950" s="74"/>
      <c r="C950" s="74"/>
      <c r="D950" s="74"/>
      <c r="E950" s="80"/>
      <c r="F950" s="74"/>
      <c r="G950" s="81"/>
      <c r="H950" s="74"/>
      <c r="I950" s="81"/>
      <c r="J950" s="74"/>
      <c r="K950" s="81"/>
      <c r="L950" s="74"/>
      <c r="M950" s="81"/>
      <c r="N950" s="74"/>
      <c r="O950" s="81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4.4" x14ac:dyDescent="0.3">
      <c r="A951" s="74"/>
      <c r="B951" s="74"/>
      <c r="C951" s="74"/>
      <c r="D951" s="74"/>
      <c r="E951" s="80"/>
      <c r="F951" s="74"/>
      <c r="G951" s="81"/>
      <c r="H951" s="74"/>
      <c r="I951" s="81"/>
      <c r="J951" s="74"/>
      <c r="K951" s="81"/>
      <c r="L951" s="74"/>
      <c r="M951" s="81"/>
      <c r="N951" s="74"/>
      <c r="O951" s="81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4.4" x14ac:dyDescent="0.3">
      <c r="A952" s="74"/>
      <c r="B952" s="74"/>
      <c r="C952" s="74"/>
      <c r="D952" s="74"/>
      <c r="E952" s="80"/>
      <c r="F952" s="74"/>
      <c r="G952" s="81"/>
      <c r="H952" s="74"/>
      <c r="I952" s="81"/>
      <c r="J952" s="74"/>
      <c r="K952" s="81"/>
      <c r="L952" s="74"/>
      <c r="M952" s="81"/>
      <c r="N952" s="74"/>
      <c r="O952" s="81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4.4" x14ac:dyDescent="0.3">
      <c r="A953" s="74"/>
      <c r="B953" s="74"/>
      <c r="C953" s="74"/>
      <c r="D953" s="74"/>
      <c r="E953" s="80"/>
      <c r="F953" s="74"/>
      <c r="G953" s="81"/>
      <c r="H953" s="74"/>
      <c r="I953" s="81"/>
      <c r="J953" s="74"/>
      <c r="K953" s="81"/>
      <c r="L953" s="74"/>
      <c r="M953" s="81"/>
      <c r="N953" s="74"/>
      <c r="O953" s="81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4.4" x14ac:dyDescent="0.3">
      <c r="A954" s="74"/>
      <c r="B954" s="74"/>
      <c r="C954" s="74"/>
      <c r="D954" s="74"/>
      <c r="E954" s="80"/>
      <c r="F954" s="74"/>
      <c r="G954" s="81"/>
      <c r="H954" s="74"/>
      <c r="I954" s="81"/>
      <c r="J954" s="74"/>
      <c r="K954" s="81"/>
      <c r="L954" s="74"/>
      <c r="M954" s="81"/>
      <c r="N954" s="74"/>
      <c r="O954" s="81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4.4" x14ac:dyDescent="0.3">
      <c r="A955" s="74"/>
      <c r="B955" s="74"/>
      <c r="C955" s="74"/>
      <c r="D955" s="74"/>
      <c r="E955" s="80"/>
      <c r="F955" s="74"/>
      <c r="G955" s="81"/>
      <c r="H955" s="74"/>
      <c r="I955" s="81"/>
      <c r="J955" s="74"/>
      <c r="K955" s="81"/>
      <c r="L955" s="74"/>
      <c r="M955" s="81"/>
      <c r="N955" s="74"/>
      <c r="O955" s="81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4.4" x14ac:dyDescent="0.3">
      <c r="A956" s="74"/>
      <c r="B956" s="74"/>
      <c r="C956" s="74"/>
      <c r="D956" s="74"/>
      <c r="E956" s="80"/>
      <c r="F956" s="74"/>
      <c r="G956" s="81"/>
      <c r="H956" s="74"/>
      <c r="I956" s="81"/>
      <c r="J956" s="74"/>
      <c r="K956" s="81"/>
      <c r="L956" s="74"/>
      <c r="M956" s="81"/>
      <c r="N956" s="74"/>
      <c r="O956" s="81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4.4" x14ac:dyDescent="0.3">
      <c r="A957" s="74"/>
      <c r="B957" s="74"/>
      <c r="C957" s="74"/>
      <c r="D957" s="74"/>
      <c r="E957" s="80"/>
      <c r="F957" s="74"/>
      <c r="G957" s="81"/>
      <c r="H957" s="74"/>
      <c r="I957" s="81"/>
      <c r="J957" s="74"/>
      <c r="K957" s="81"/>
      <c r="L957" s="74"/>
      <c r="M957" s="81"/>
      <c r="N957" s="74"/>
      <c r="O957" s="81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4.4" x14ac:dyDescent="0.3">
      <c r="A958" s="74"/>
      <c r="B958" s="74"/>
      <c r="C958" s="74"/>
      <c r="D958" s="74"/>
      <c r="E958" s="80"/>
      <c r="F958" s="74"/>
      <c r="G958" s="81"/>
      <c r="H958" s="74"/>
      <c r="I958" s="81"/>
      <c r="J958" s="74"/>
      <c r="K958" s="81"/>
      <c r="L958" s="74"/>
      <c r="M958" s="81"/>
      <c r="N958" s="74"/>
      <c r="O958" s="81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4.4" x14ac:dyDescent="0.3">
      <c r="A959" s="74"/>
      <c r="B959" s="74"/>
      <c r="C959" s="74"/>
      <c r="D959" s="74"/>
      <c r="E959" s="80"/>
      <c r="F959" s="74"/>
      <c r="G959" s="81"/>
      <c r="H959" s="74"/>
      <c r="I959" s="81"/>
      <c r="J959" s="74"/>
      <c r="K959" s="81"/>
      <c r="L959" s="74"/>
      <c r="M959" s="81"/>
      <c r="N959" s="74"/>
      <c r="O959" s="81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4.4" x14ac:dyDescent="0.3">
      <c r="A960" s="74"/>
      <c r="B960" s="74"/>
      <c r="C960" s="74"/>
      <c r="D960" s="74"/>
      <c r="E960" s="80"/>
      <c r="F960" s="74"/>
      <c r="G960" s="81"/>
      <c r="H960" s="74"/>
      <c r="I960" s="81"/>
      <c r="J960" s="74"/>
      <c r="K960" s="81"/>
      <c r="L960" s="74"/>
      <c r="M960" s="81"/>
      <c r="N960" s="74"/>
      <c r="O960" s="81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4.4" x14ac:dyDescent="0.3">
      <c r="A961" s="74"/>
      <c r="B961" s="74"/>
      <c r="C961" s="74"/>
      <c r="D961" s="74"/>
      <c r="E961" s="80"/>
      <c r="F961" s="74"/>
      <c r="G961" s="81"/>
      <c r="H961" s="74"/>
      <c r="I961" s="81"/>
      <c r="J961" s="74"/>
      <c r="K961" s="81"/>
      <c r="L961" s="74"/>
      <c r="M961" s="81"/>
      <c r="N961" s="74"/>
      <c r="O961" s="81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4.4" x14ac:dyDescent="0.3">
      <c r="E962" s="89"/>
      <c r="G962" s="90"/>
      <c r="I962" s="90"/>
      <c r="K962" s="90"/>
      <c r="M962" s="90"/>
      <c r="O962" s="90"/>
    </row>
    <row r="963" spans="1:26" ht="14.4" x14ac:dyDescent="0.3">
      <c r="E963" s="89"/>
      <c r="G963" s="90"/>
      <c r="I963" s="90"/>
      <c r="K963" s="90"/>
      <c r="M963" s="90"/>
      <c r="O963" s="90"/>
    </row>
    <row r="964" spans="1:26" ht="14.4" x14ac:dyDescent="0.3">
      <c r="E964" s="89"/>
      <c r="G964" s="90"/>
      <c r="I964" s="90"/>
      <c r="K964" s="90"/>
      <c r="M964" s="90"/>
      <c r="O964" s="90"/>
    </row>
    <row r="965" spans="1:26" ht="14.4" x14ac:dyDescent="0.3">
      <c r="E965" s="89"/>
      <c r="G965" s="90"/>
      <c r="I965" s="90"/>
      <c r="K965" s="90"/>
      <c r="M965" s="90"/>
      <c r="O965" s="90"/>
    </row>
    <row r="966" spans="1:26" ht="14.4" x14ac:dyDescent="0.3">
      <c r="E966" s="89"/>
      <c r="G966" s="90"/>
      <c r="I966" s="90"/>
      <c r="K966" s="90"/>
      <c r="M966" s="90"/>
      <c r="O966" s="90"/>
    </row>
    <row r="967" spans="1:26" ht="14.4" x14ac:dyDescent="0.3">
      <c r="E967" s="89"/>
      <c r="G967" s="90"/>
      <c r="I967" s="90"/>
      <c r="K967" s="90"/>
      <c r="M967" s="90"/>
      <c r="O967" s="90"/>
    </row>
    <row r="968" spans="1:26" ht="14.4" x14ac:dyDescent="0.3">
      <c r="E968" s="89"/>
      <c r="G968" s="90"/>
      <c r="I968" s="90"/>
      <c r="K968" s="90"/>
      <c r="M968" s="90"/>
      <c r="O968" s="90"/>
    </row>
    <row r="969" spans="1:26" ht="14.4" x14ac:dyDescent="0.3">
      <c r="E969" s="89"/>
      <c r="G969" s="90"/>
      <c r="I969" s="90"/>
      <c r="K969" s="90"/>
      <c r="M969" s="90"/>
      <c r="O969" s="90"/>
    </row>
    <row r="970" spans="1:26" ht="14.4" x14ac:dyDescent="0.3">
      <c r="E970" s="89"/>
      <c r="G970" s="90"/>
      <c r="I970" s="90"/>
      <c r="K970" s="90"/>
      <c r="M970" s="90"/>
      <c r="O970" s="90"/>
    </row>
    <row r="971" spans="1:26" ht="14.4" x14ac:dyDescent="0.3">
      <c r="E971" s="89"/>
      <c r="G971" s="90"/>
      <c r="I971" s="90"/>
      <c r="K971" s="90"/>
      <c r="M971" s="90"/>
      <c r="O971" s="90"/>
    </row>
    <row r="972" spans="1:26" ht="14.4" x14ac:dyDescent="0.3">
      <c r="E972" s="89"/>
      <c r="G972" s="90"/>
      <c r="I972" s="90"/>
      <c r="K972" s="90"/>
      <c r="M972" s="90"/>
      <c r="O972" s="90"/>
    </row>
    <row r="973" spans="1:26" ht="14.4" x14ac:dyDescent="0.3">
      <c r="E973" s="89"/>
      <c r="G973" s="90"/>
      <c r="I973" s="90"/>
      <c r="K973" s="90"/>
      <c r="M973" s="90"/>
      <c r="O973" s="90"/>
    </row>
    <row r="974" spans="1:26" ht="14.4" x14ac:dyDescent="0.3">
      <c r="E974" s="89"/>
      <c r="G974" s="90"/>
      <c r="I974" s="90"/>
      <c r="K974" s="90"/>
      <c r="M974" s="90"/>
      <c r="O974" s="90"/>
    </row>
    <row r="975" spans="1:26" ht="14.4" x14ac:dyDescent="0.3">
      <c r="E975" s="89"/>
      <c r="G975" s="90"/>
      <c r="I975" s="90"/>
      <c r="K975" s="90"/>
      <c r="M975" s="90"/>
      <c r="O975" s="90"/>
    </row>
    <row r="976" spans="1:26" ht="14.4" x14ac:dyDescent="0.3">
      <c r="E976" s="89"/>
      <c r="G976" s="90"/>
      <c r="I976" s="90"/>
      <c r="K976" s="90"/>
      <c r="M976" s="90"/>
      <c r="O976" s="90"/>
    </row>
    <row r="977" spans="5:15" ht="14.4" x14ac:dyDescent="0.3">
      <c r="E977" s="89"/>
      <c r="G977" s="90"/>
      <c r="I977" s="90"/>
      <c r="K977" s="90"/>
      <c r="M977" s="90"/>
      <c r="O977" s="90"/>
    </row>
    <row r="978" spans="5:15" ht="14.4" x14ac:dyDescent="0.3">
      <c r="E978" s="89"/>
      <c r="G978" s="90"/>
      <c r="I978" s="90"/>
      <c r="K978" s="90"/>
      <c r="M978" s="90"/>
      <c r="O978" s="90"/>
    </row>
    <row r="979" spans="5:15" ht="14.4" x14ac:dyDescent="0.3">
      <c r="E979" s="89"/>
      <c r="G979" s="90"/>
      <c r="I979" s="90"/>
      <c r="K979" s="90"/>
      <c r="M979" s="90"/>
      <c r="O979" s="90"/>
    </row>
    <row r="980" spans="5:15" ht="14.4" x14ac:dyDescent="0.3">
      <c r="E980" s="89"/>
      <c r="G980" s="90"/>
      <c r="I980" s="90"/>
      <c r="K980" s="90"/>
      <c r="M980" s="90"/>
      <c r="O980" s="90"/>
    </row>
    <row r="981" spans="5:15" ht="14.4" x14ac:dyDescent="0.3">
      <c r="E981" s="89"/>
      <c r="G981" s="90"/>
      <c r="I981" s="90"/>
      <c r="K981" s="90"/>
      <c r="M981" s="90"/>
      <c r="O981" s="90"/>
    </row>
    <row r="982" spans="5:15" ht="14.4" x14ac:dyDescent="0.3">
      <c r="E982" s="89"/>
      <c r="G982" s="90"/>
      <c r="I982" s="90"/>
      <c r="K982" s="90"/>
      <c r="M982" s="90"/>
      <c r="O982" s="90"/>
    </row>
    <row r="983" spans="5:15" ht="14.4" x14ac:dyDescent="0.3">
      <c r="E983" s="89"/>
      <c r="G983" s="90"/>
      <c r="I983" s="90"/>
      <c r="K983" s="90"/>
      <c r="M983" s="90"/>
      <c r="O983" s="90"/>
    </row>
    <row r="984" spans="5:15" ht="14.4" x14ac:dyDescent="0.3">
      <c r="E984" s="89"/>
      <c r="G984" s="90"/>
      <c r="I984" s="90"/>
      <c r="K984" s="90"/>
      <c r="M984" s="90"/>
      <c r="O984" s="90"/>
    </row>
    <row r="985" spans="5:15" ht="14.4" x14ac:dyDescent="0.3">
      <c r="E985" s="89"/>
      <c r="G985" s="90"/>
      <c r="I985" s="90"/>
      <c r="K985" s="90"/>
      <c r="M985" s="90"/>
      <c r="O985" s="90"/>
    </row>
    <row r="986" spans="5:15" ht="14.4" x14ac:dyDescent="0.3">
      <c r="E986" s="89"/>
      <c r="G986" s="90"/>
      <c r="I986" s="90"/>
      <c r="K986" s="90"/>
      <c r="M986" s="90"/>
      <c r="O986" s="90"/>
    </row>
    <row r="987" spans="5:15" ht="14.4" x14ac:dyDescent="0.3">
      <c r="E987" s="89"/>
      <c r="G987" s="90"/>
      <c r="I987" s="90"/>
      <c r="K987" s="90"/>
      <c r="M987" s="90"/>
      <c r="O987" s="90"/>
    </row>
    <row r="988" spans="5:15" ht="14.4" x14ac:dyDescent="0.3">
      <c r="E988" s="89"/>
      <c r="G988" s="90"/>
      <c r="I988" s="90"/>
      <c r="K988" s="90"/>
      <c r="M988" s="90"/>
      <c r="O988" s="90"/>
    </row>
    <row r="989" spans="5:15" ht="14.4" x14ac:dyDescent="0.3">
      <c r="E989" s="89"/>
      <c r="G989" s="90"/>
      <c r="I989" s="90"/>
      <c r="K989" s="90"/>
      <c r="M989" s="90"/>
      <c r="O989" s="90"/>
    </row>
    <row r="990" spans="5:15" ht="14.4" x14ac:dyDescent="0.3">
      <c r="E990" s="89"/>
      <c r="G990" s="90"/>
      <c r="I990" s="90"/>
      <c r="K990" s="90"/>
      <c r="M990" s="90"/>
      <c r="O990" s="90"/>
    </row>
    <row r="991" spans="5:15" ht="14.4" x14ac:dyDescent="0.3">
      <c r="E991" s="89"/>
      <c r="G991" s="90"/>
      <c r="I991" s="90"/>
      <c r="K991" s="90"/>
      <c r="M991" s="90"/>
      <c r="O991" s="90"/>
    </row>
    <row r="992" spans="5:15" ht="14.4" x14ac:dyDescent="0.3">
      <c r="E992" s="89"/>
      <c r="G992" s="90"/>
      <c r="I992" s="90"/>
      <c r="K992" s="90"/>
      <c r="M992" s="90"/>
      <c r="O992" s="90"/>
    </row>
    <row r="993" spans="5:15" ht="14.4" x14ac:dyDescent="0.3">
      <c r="E993" s="89"/>
      <c r="G993" s="90"/>
      <c r="I993" s="90"/>
      <c r="K993" s="90"/>
      <c r="M993" s="90"/>
      <c r="O993" s="90"/>
    </row>
    <row r="994" spans="5:15" ht="14.4" x14ac:dyDescent="0.3">
      <c r="E994" s="89"/>
      <c r="G994" s="90"/>
      <c r="I994" s="90"/>
      <c r="K994" s="90"/>
      <c r="M994" s="90"/>
      <c r="O994" s="90"/>
    </row>
    <row r="995" spans="5:15" ht="14.4" x14ac:dyDescent="0.3">
      <c r="E995" s="89"/>
      <c r="G995" s="90"/>
      <c r="I995" s="90"/>
      <c r="K995" s="90"/>
      <c r="M995" s="90"/>
      <c r="O995" s="90"/>
    </row>
    <row r="996" spans="5:15" ht="14.4" x14ac:dyDescent="0.3">
      <c r="E996" s="89"/>
      <c r="G996" s="90"/>
      <c r="I996" s="90"/>
      <c r="K996" s="90"/>
      <c r="M996" s="90"/>
      <c r="O996" s="90"/>
    </row>
    <row r="997" spans="5:15" ht="14.4" x14ac:dyDescent="0.3">
      <c r="E997" s="89"/>
      <c r="G997" s="90"/>
      <c r="I997" s="90"/>
      <c r="K997" s="90"/>
      <c r="M997" s="90"/>
      <c r="O997" s="90"/>
    </row>
    <row r="998" spans="5:15" ht="14.4" x14ac:dyDescent="0.3">
      <c r="E998" s="89"/>
      <c r="G998" s="90"/>
      <c r="I998" s="90"/>
      <c r="K998" s="90"/>
      <c r="M998" s="90"/>
      <c r="O998" s="90"/>
    </row>
    <row r="999" spans="5:15" ht="14.4" x14ac:dyDescent="0.3">
      <c r="E999" s="89"/>
      <c r="G999" s="90"/>
      <c r="I999" s="90"/>
      <c r="K999" s="90"/>
      <c r="M999" s="90"/>
      <c r="O999" s="90"/>
    </row>
    <row r="1000" spans="5:15" ht="14.4" x14ac:dyDescent="0.3">
      <c r="E1000" s="89"/>
      <c r="G1000" s="90"/>
      <c r="I1000" s="90"/>
      <c r="K1000" s="90"/>
      <c r="M1000" s="90"/>
      <c r="O1000" s="90"/>
    </row>
  </sheetData>
  <mergeCells count="3">
    <mergeCell ref="A1:A2"/>
    <mergeCell ref="B1:F1"/>
    <mergeCell ref="G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Regresi_Kualitas Lulusan</vt:lpstr>
      <vt:lpstr>Regresi_Pelaksanaan Pendidikan</vt:lpstr>
      <vt:lpstr>Regresi_Inovasi T&amp;K Nasional</vt:lpstr>
      <vt:lpstr>Regresi_Penerapan Penelitian</vt:lpstr>
      <vt:lpstr>Regresi_Socio Entrepreneurship</vt:lpstr>
      <vt:lpstr>Parameter</vt:lpstr>
      <vt:lpstr>Reg_Kualitas</vt:lpstr>
      <vt:lpstr>Reg_Pendidikan</vt:lpstr>
      <vt:lpstr>Reg_Penelitian</vt:lpstr>
      <vt:lpstr>Perhitungan Nilai Manfaat Final</vt:lpstr>
      <vt:lpstr>Input &amp; Dashboard</vt:lpstr>
      <vt:lpstr>Ci-Co</vt:lpstr>
      <vt:lpstr>Perhitungan EIRR</vt:lpstr>
      <vt:lpstr>Perhitungan Nilai Manfaat F (2)</vt:lpstr>
      <vt:lpstr>Recap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Owner</cp:lastModifiedBy>
  <cp:revision/>
  <dcterms:created xsi:type="dcterms:W3CDTF">2022-05-19T03:25:56Z</dcterms:created>
  <dcterms:modified xsi:type="dcterms:W3CDTF">2022-10-09T13:05:34Z</dcterms:modified>
  <cp:category/>
  <cp:contentStatus/>
</cp:coreProperties>
</file>