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el\Documents\"/>
    </mc:Choice>
  </mc:AlternateContent>
  <bookViews>
    <workbookView xWindow="0" yWindow="0" windowWidth="25200" windowHeight="11985"/>
  </bookViews>
  <sheets>
    <sheet name="买卖" sheetId="1" r:id="rId1"/>
    <sheet name="设施" sheetId="3" r:id="rId2"/>
    <sheet name="遗迹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8" i="1" l="1"/>
  <c r="AJ7" i="1"/>
  <c r="T7" i="1"/>
  <c r="AI7" i="1"/>
  <c r="S7" i="1"/>
  <c r="Y7" i="1"/>
  <c r="I7" i="1"/>
  <c r="H7" i="1"/>
  <c r="V7" i="1"/>
  <c r="W7" i="1"/>
  <c r="AG7" i="1"/>
  <c r="J7" i="1"/>
  <c r="G7" i="1"/>
  <c r="F7" i="1"/>
  <c r="AA7" i="1"/>
  <c r="P7" i="1"/>
  <c r="K7" i="1"/>
  <c r="X6" i="1"/>
  <c r="AK6" i="1"/>
  <c r="Y6" i="1"/>
  <c r="I6" i="1"/>
  <c r="H6" i="1"/>
  <c r="L6" i="1"/>
  <c r="V6" i="1"/>
  <c r="W6" i="1"/>
  <c r="J6" i="1"/>
  <c r="G6" i="1"/>
  <c r="F6" i="1"/>
  <c r="AA6" i="1"/>
  <c r="P6" i="1"/>
  <c r="AB5" i="1"/>
  <c r="V5" i="1"/>
  <c r="W5" i="1"/>
  <c r="AG5" i="1"/>
  <c r="J5" i="1"/>
  <c r="G5" i="1"/>
  <c r="F5" i="1"/>
  <c r="AA5" i="1"/>
  <c r="P5" i="1"/>
  <c r="P4" i="1"/>
  <c r="AA4" i="1"/>
</calcChain>
</file>

<file path=xl/comments1.xml><?xml version="1.0" encoding="utf-8"?>
<comments xmlns="http://schemas.openxmlformats.org/spreadsheetml/2006/main">
  <authors>
    <author>岳亮(10000083)</author>
  </authors>
  <commentList>
    <comment ref="P4" authorId="0" shapeId="0">
      <text>
        <r>
          <rPr>
            <b/>
            <sz val="9"/>
            <color indexed="81"/>
            <rFont val="宋体"/>
            <family val="3"/>
            <charset val="134"/>
          </rPr>
          <t>岳亮(10000083):</t>
        </r>
        <r>
          <rPr>
            <sz val="9"/>
            <color indexed="81"/>
            <rFont val="宋体"/>
            <family val="3"/>
            <charset val="134"/>
          </rPr>
          <t xml:space="preserve">
128%</t>
        </r>
      </text>
    </comment>
  </commentList>
</comments>
</file>

<file path=xl/sharedStrings.xml><?xml version="1.0" encoding="utf-8"?>
<sst xmlns="http://schemas.openxmlformats.org/spreadsheetml/2006/main" count="129" uniqueCount="64">
  <si>
    <t>波尔图</t>
    <phoneticPr fontId="1" type="noConversion"/>
  </si>
  <si>
    <t>皮革</t>
    <phoneticPr fontId="1" type="noConversion"/>
  </si>
  <si>
    <t>小麦</t>
    <phoneticPr fontId="1" type="noConversion"/>
  </si>
  <si>
    <t>猪肉</t>
    <phoneticPr fontId="1" type="noConversion"/>
  </si>
  <si>
    <t>鱼肉</t>
    <phoneticPr fontId="1" type="noConversion"/>
  </si>
  <si>
    <t>乳酪</t>
    <phoneticPr fontId="1" type="noConversion"/>
  </si>
  <si>
    <t>香肠</t>
    <phoneticPr fontId="1" type="noConversion"/>
  </si>
  <si>
    <t>盐</t>
    <phoneticPr fontId="1" type="noConversion"/>
  </si>
  <si>
    <t>猪油</t>
    <phoneticPr fontId="1" type="noConversion"/>
  </si>
  <si>
    <t>锡矿石</t>
    <phoneticPr fontId="1" type="noConversion"/>
  </si>
  <si>
    <t>葡萄酒</t>
    <phoneticPr fontId="1" type="noConversion"/>
  </si>
  <si>
    <t>芹菜</t>
    <phoneticPr fontId="1" type="noConversion"/>
  </si>
  <si>
    <t>希洪</t>
    <phoneticPr fontId="1" type="noConversion"/>
  </si>
  <si>
    <t>铁矿石</t>
    <phoneticPr fontId="1" type="noConversion"/>
  </si>
  <si>
    <t>草莓干</t>
    <phoneticPr fontId="1" type="noConversion"/>
  </si>
  <si>
    <t>猪</t>
    <phoneticPr fontId="1" type="noConversion"/>
  </si>
  <si>
    <t>鸭</t>
    <phoneticPr fontId="1" type="noConversion"/>
  </si>
  <si>
    <t>希洪</t>
    <phoneticPr fontId="1" type="noConversion"/>
  </si>
  <si>
    <t>港口</t>
    <phoneticPr fontId="1" type="noConversion"/>
  </si>
  <si>
    <t>酒馆</t>
    <phoneticPr fontId="1" type="noConversion"/>
  </si>
  <si>
    <t>市场</t>
    <phoneticPr fontId="1" type="noConversion"/>
  </si>
  <si>
    <t>工会</t>
    <phoneticPr fontId="1" type="noConversion"/>
  </si>
  <si>
    <t>兵工坊</t>
    <phoneticPr fontId="1" type="noConversion"/>
  </si>
  <si>
    <t>民居</t>
    <phoneticPr fontId="1" type="noConversion"/>
  </si>
  <si>
    <t>议事厅</t>
    <phoneticPr fontId="1" type="noConversion"/>
  </si>
  <si>
    <t>比斯开湾南岸</t>
    <phoneticPr fontId="1" type="noConversion"/>
  </si>
  <si>
    <t>波尔多</t>
    <phoneticPr fontId="1" type="noConversion"/>
  </si>
  <si>
    <t>有</t>
    <phoneticPr fontId="1" type="noConversion"/>
  </si>
  <si>
    <t>道具店</t>
    <phoneticPr fontId="1" type="noConversion"/>
  </si>
  <si>
    <t>波尔多</t>
    <phoneticPr fontId="1" type="noConversion"/>
  </si>
  <si>
    <t>事务所</t>
    <phoneticPr fontId="1" type="noConversion"/>
  </si>
  <si>
    <t>教会</t>
    <phoneticPr fontId="1" type="noConversion"/>
  </si>
  <si>
    <t>造船厂</t>
    <phoneticPr fontId="1" type="noConversion"/>
  </si>
  <si>
    <t>银行</t>
    <phoneticPr fontId="1" type="noConversion"/>
  </si>
  <si>
    <t>野外</t>
    <phoneticPr fontId="1" type="noConversion"/>
  </si>
  <si>
    <t>总督府</t>
    <phoneticPr fontId="1" type="noConversion"/>
  </si>
  <si>
    <t>羊肉</t>
    <phoneticPr fontId="1" type="noConversion"/>
  </si>
  <si>
    <t>鸭肉</t>
    <phoneticPr fontId="1" type="noConversion"/>
  </si>
  <si>
    <t>培根</t>
    <phoneticPr fontId="1" type="noConversion"/>
  </si>
  <si>
    <t>接骨木</t>
    <phoneticPr fontId="1" type="noConversion"/>
  </si>
  <si>
    <t>白兰地</t>
    <phoneticPr fontId="1" type="noConversion"/>
  </si>
  <si>
    <t>葡萄干</t>
    <phoneticPr fontId="1" type="noConversion"/>
  </si>
  <si>
    <t>南特</t>
    <phoneticPr fontId="1" type="noConversion"/>
  </si>
  <si>
    <t>南特</t>
    <phoneticPr fontId="1" type="noConversion"/>
  </si>
  <si>
    <t>牛肉</t>
    <phoneticPr fontId="1" type="noConversion"/>
  </si>
  <si>
    <t>鸡肉</t>
    <phoneticPr fontId="1" type="noConversion"/>
  </si>
  <si>
    <t>洋葱</t>
    <phoneticPr fontId="1" type="noConversion"/>
  </si>
  <si>
    <t>奶油</t>
    <phoneticPr fontId="1" type="noConversion"/>
  </si>
  <si>
    <t>水果白兰地</t>
    <phoneticPr fontId="1" type="noConversion"/>
  </si>
  <si>
    <t>普利茅斯</t>
    <phoneticPr fontId="1" type="noConversion"/>
  </si>
  <si>
    <t>黑市</t>
    <phoneticPr fontId="1" type="noConversion"/>
  </si>
  <si>
    <t>铁材材料包
火炮10门图纸
挑衅旗帜
玫瑰花
宽刃长剑</t>
    <phoneticPr fontId="1" type="noConversion"/>
  </si>
  <si>
    <t>铅矿石</t>
    <phoneticPr fontId="1" type="noConversion"/>
  </si>
  <si>
    <t>铜矿石</t>
    <phoneticPr fontId="1" type="noConversion"/>
  </si>
  <si>
    <t>青铜石</t>
    <phoneticPr fontId="1" type="noConversion"/>
  </si>
  <si>
    <t>石墨</t>
    <phoneticPr fontId="1" type="noConversion"/>
  </si>
  <si>
    <t>薰衣草</t>
    <phoneticPr fontId="1" type="noConversion"/>
  </si>
  <si>
    <t>孔雀石</t>
    <phoneticPr fontId="1" type="noConversion"/>
  </si>
  <si>
    <t>双手剑</t>
    <phoneticPr fontId="1" type="noConversion"/>
  </si>
  <si>
    <t>加来</t>
    <phoneticPr fontId="1" type="noConversion"/>
  </si>
  <si>
    <t>利口酒</t>
    <phoneticPr fontId="1" type="noConversion"/>
  </si>
  <si>
    <t>牛</t>
    <phoneticPr fontId="1" type="noConversion"/>
  </si>
  <si>
    <t>多佛尔</t>
    <phoneticPr fontId="1" type="noConversion"/>
  </si>
  <si>
    <t>杏干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</si>
</sst>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8"/>
  <sheetViews>
    <sheetView tabSelected="1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N9" sqref="N9"/>
    </sheetView>
  </sheetViews>
  <sheetFormatPr defaultRowHeight="13.5" x14ac:dyDescent="0.15"/>
  <cols>
    <col min="2" max="2" width="5.5" bestFit="1" customWidth="1"/>
    <col min="3" max="3" width="5.25" bestFit="1" customWidth="1"/>
    <col min="4" max="4" width="5.5" bestFit="1" customWidth="1"/>
    <col min="5" max="5" width="5.25" bestFit="1" customWidth="1"/>
    <col min="6" max="14" width="5.5" bestFit="1" customWidth="1"/>
    <col min="15" max="23" width="7.125" bestFit="1" customWidth="1"/>
    <col min="24" max="24" width="11" bestFit="1" customWidth="1"/>
    <col min="25" max="25" width="5.25" bestFit="1" customWidth="1"/>
    <col min="26" max="26" width="5.5" bestFit="1" customWidth="1"/>
    <col min="27" max="28" width="7.125" bestFit="1" customWidth="1"/>
    <col min="29" max="29" width="7.125" customWidth="1"/>
    <col min="30" max="30" width="5.5" bestFit="1" customWidth="1"/>
    <col min="31" max="32" width="4.5" bestFit="1" customWidth="1"/>
    <col min="33" max="34" width="7.125" bestFit="1" customWidth="1"/>
    <col min="35" max="35" width="5.5" bestFit="1" customWidth="1"/>
    <col min="36" max="36" width="7.125" bestFit="1" customWidth="1"/>
    <col min="37" max="37" width="5.5" bestFit="1" customWidth="1"/>
  </cols>
  <sheetData>
    <row r="1" spans="1:37" x14ac:dyDescent="0.15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36</v>
      </c>
      <c r="G1" s="1" t="s">
        <v>37</v>
      </c>
      <c r="H1" s="1" t="s">
        <v>44</v>
      </c>
      <c r="I1" s="1" t="s">
        <v>45</v>
      </c>
      <c r="J1" s="1" t="s">
        <v>38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13</v>
      </c>
      <c r="Q1" s="1" t="s">
        <v>52</v>
      </c>
      <c r="R1" s="1" t="s">
        <v>53</v>
      </c>
      <c r="S1" s="1" t="s">
        <v>54</v>
      </c>
      <c r="T1" s="1" t="s">
        <v>57</v>
      </c>
      <c r="U1" s="1" t="s">
        <v>60</v>
      </c>
      <c r="V1" s="1" t="s">
        <v>10</v>
      </c>
      <c r="W1" s="1" t="s">
        <v>40</v>
      </c>
      <c r="X1" s="1" t="s">
        <v>48</v>
      </c>
      <c r="Y1" s="1" t="s">
        <v>46</v>
      </c>
      <c r="Z1" s="1" t="s">
        <v>11</v>
      </c>
      <c r="AA1" s="1" t="s">
        <v>14</v>
      </c>
      <c r="AB1" s="1" t="s">
        <v>41</v>
      </c>
      <c r="AC1" s="1" t="s">
        <v>63</v>
      </c>
      <c r="AD1" s="1" t="s">
        <v>61</v>
      </c>
      <c r="AE1" s="1" t="s">
        <v>15</v>
      </c>
      <c r="AF1" s="1" t="s">
        <v>16</v>
      </c>
      <c r="AG1" s="1" t="s">
        <v>39</v>
      </c>
      <c r="AH1" s="1" t="s">
        <v>56</v>
      </c>
      <c r="AI1" s="1" t="s">
        <v>55</v>
      </c>
      <c r="AJ1" s="1" t="s">
        <v>58</v>
      </c>
      <c r="AK1" s="2" t="s">
        <v>47</v>
      </c>
    </row>
    <row r="2" spans="1:37" x14ac:dyDescent="0.15">
      <c r="A2" s="1" t="s">
        <v>0</v>
      </c>
      <c r="B2" s="1">
        <v>-614</v>
      </c>
      <c r="C2" s="1">
        <v>-30</v>
      </c>
      <c r="D2" s="1">
        <v>-256</v>
      </c>
      <c r="E2" s="1">
        <v>-97</v>
      </c>
      <c r="F2" s="1"/>
      <c r="G2" s="1"/>
      <c r="H2" s="1"/>
      <c r="I2" s="1"/>
      <c r="J2" s="1"/>
      <c r="K2" s="1">
        <v>-227</v>
      </c>
      <c r="L2" s="1">
        <v>-249</v>
      </c>
      <c r="M2" s="1">
        <v>-223</v>
      </c>
      <c r="N2" s="1">
        <v>-256</v>
      </c>
      <c r="O2" s="1">
        <v>-470</v>
      </c>
      <c r="P2" s="1"/>
      <c r="Q2" s="1"/>
      <c r="R2" s="1"/>
      <c r="S2" s="1"/>
      <c r="T2" s="1"/>
      <c r="U2" s="1"/>
      <c r="V2" s="1">
        <v>-398</v>
      </c>
      <c r="W2" s="1"/>
      <c r="X2" s="1"/>
      <c r="Y2" s="1"/>
      <c r="Z2" s="1">
        <v>-102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15">
      <c r="A3" s="1" t="s">
        <v>12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>
        <v>-634</v>
      </c>
      <c r="Q3" s="1"/>
      <c r="R3" s="1"/>
      <c r="S3" s="1"/>
      <c r="T3" s="1"/>
      <c r="U3" s="1"/>
      <c r="V3" s="1"/>
      <c r="W3" s="1"/>
      <c r="X3" s="1"/>
      <c r="Y3" s="1"/>
      <c r="Z3" s="1"/>
      <c r="AA3" s="1">
        <v>-347</v>
      </c>
      <c r="AB3" s="1"/>
      <c r="AC3" s="1"/>
      <c r="AD3" s="1"/>
      <c r="AE3" s="1">
        <v>-97</v>
      </c>
      <c r="AF3" s="1">
        <v>-90</v>
      </c>
      <c r="AG3" s="1"/>
      <c r="AH3" s="1"/>
      <c r="AI3" s="1"/>
      <c r="AJ3" s="1"/>
      <c r="AK3" s="1"/>
    </row>
    <row r="4" spans="1:37" x14ac:dyDescent="0.15">
      <c r="A4" s="1" t="s">
        <v>26</v>
      </c>
      <c r="B4" s="1"/>
      <c r="C4" s="1"/>
      <c r="D4" s="1"/>
      <c r="E4" s="1"/>
      <c r="F4" s="1">
        <v>-239</v>
      </c>
      <c r="G4" s="1">
        <v>-200</v>
      </c>
      <c r="H4" s="1"/>
      <c r="I4" s="1"/>
      <c r="J4" s="1">
        <v>-273</v>
      </c>
      <c r="K4" s="1"/>
      <c r="L4" s="1"/>
      <c r="M4" s="1"/>
      <c r="N4" s="1"/>
      <c r="O4" s="1"/>
      <c r="P4" s="1">
        <f>634+48</f>
        <v>682</v>
      </c>
      <c r="Q4" s="1"/>
      <c r="R4" s="1"/>
      <c r="S4" s="1"/>
      <c r="T4" s="1"/>
      <c r="U4" s="1"/>
      <c r="V4" s="1">
        <v>-314</v>
      </c>
      <c r="W4" s="1">
        <v>-483</v>
      </c>
      <c r="X4" s="1"/>
      <c r="Y4" s="1"/>
      <c r="Z4" s="1"/>
      <c r="AA4" s="1">
        <f>347+135</f>
        <v>482</v>
      </c>
      <c r="AB4" s="1">
        <v>-332</v>
      </c>
      <c r="AC4" s="1"/>
      <c r="AD4" s="1"/>
      <c r="AE4" s="1">
        <v>96</v>
      </c>
      <c r="AF4" s="1">
        <v>91</v>
      </c>
      <c r="AG4" s="1">
        <v>-273</v>
      </c>
      <c r="AH4" s="1"/>
      <c r="AI4" s="1"/>
      <c r="AJ4" s="1"/>
      <c r="AK4" s="1"/>
    </row>
    <row r="5" spans="1:37" x14ac:dyDescent="0.15">
      <c r="A5" s="2" t="s">
        <v>43</v>
      </c>
      <c r="B5" s="1"/>
      <c r="C5" s="1">
        <v>-30</v>
      </c>
      <c r="D5" s="1"/>
      <c r="E5" s="1"/>
      <c r="F5" s="1">
        <f>239+55</f>
        <v>294</v>
      </c>
      <c r="G5" s="1">
        <f>200+48</f>
        <v>248</v>
      </c>
      <c r="H5" s="1">
        <v>-443</v>
      </c>
      <c r="I5" s="1">
        <v>-233</v>
      </c>
      <c r="J5" s="1">
        <f>273+27</f>
        <v>300</v>
      </c>
      <c r="K5" s="1"/>
      <c r="L5" s="1">
        <v>-245</v>
      </c>
      <c r="M5" s="1"/>
      <c r="N5" s="1"/>
      <c r="O5" s="1"/>
      <c r="P5" s="1">
        <f>634+16</f>
        <v>650</v>
      </c>
      <c r="Q5" s="1"/>
      <c r="R5" s="1"/>
      <c r="S5" s="1"/>
      <c r="T5" s="1"/>
      <c r="U5" s="1"/>
      <c r="V5" s="1">
        <f>314+8</f>
        <v>322</v>
      </c>
      <c r="W5" s="1">
        <f>483+74</f>
        <v>557</v>
      </c>
      <c r="X5" s="1">
        <v>-432</v>
      </c>
      <c r="Y5" s="1">
        <v>-51</v>
      </c>
      <c r="Z5" s="1"/>
      <c r="AA5" s="1">
        <f>347+160</f>
        <v>507</v>
      </c>
      <c r="AB5" s="1">
        <f>332+19</f>
        <v>351</v>
      </c>
      <c r="AC5" s="1"/>
      <c r="AD5" s="1"/>
      <c r="AE5" s="1">
        <v>99</v>
      </c>
      <c r="AF5" s="1">
        <v>93</v>
      </c>
      <c r="AG5" s="1">
        <f>276</f>
        <v>276</v>
      </c>
      <c r="AH5" s="1"/>
      <c r="AI5" s="1"/>
      <c r="AJ5" s="1"/>
      <c r="AK5" s="1">
        <v>-454</v>
      </c>
    </row>
    <row r="6" spans="1:37" x14ac:dyDescent="0.15">
      <c r="A6" s="1" t="s">
        <v>49</v>
      </c>
      <c r="B6" s="1"/>
      <c r="C6" s="1">
        <v>34</v>
      </c>
      <c r="D6" s="1"/>
      <c r="E6" s="1"/>
      <c r="F6" s="1">
        <f>239+40</f>
        <v>279</v>
      </c>
      <c r="G6" s="1">
        <f>200+35</f>
        <v>235</v>
      </c>
      <c r="H6" s="1">
        <f>443+58</f>
        <v>501</v>
      </c>
      <c r="I6" s="1">
        <f>233+20</f>
        <v>253</v>
      </c>
      <c r="J6" s="1">
        <f>273+12</f>
        <v>285</v>
      </c>
      <c r="K6" s="1">
        <v>-246</v>
      </c>
      <c r="L6" s="1">
        <f>245+40</f>
        <v>285</v>
      </c>
      <c r="M6" s="1"/>
      <c r="N6" s="1"/>
      <c r="O6" s="1">
        <v>-461</v>
      </c>
      <c r="P6" s="1">
        <f>634+21</f>
        <v>655</v>
      </c>
      <c r="Q6" s="1">
        <v>-446</v>
      </c>
      <c r="R6" s="1">
        <v>-782</v>
      </c>
      <c r="S6" s="1">
        <v>-951</v>
      </c>
      <c r="T6" s="1">
        <v>-2771</v>
      </c>
      <c r="U6" s="1"/>
      <c r="V6" s="1">
        <f>314+18</f>
        <v>332</v>
      </c>
      <c r="W6" s="1">
        <f>483+93</f>
        <v>576</v>
      </c>
      <c r="X6" s="1">
        <f>432+19</f>
        <v>451</v>
      </c>
      <c r="Y6" s="1">
        <f>51+11</f>
        <v>62</v>
      </c>
      <c r="Z6" s="1"/>
      <c r="AA6" s="1">
        <f>347+143</f>
        <v>490</v>
      </c>
      <c r="AB6" s="1">
        <v>339</v>
      </c>
      <c r="AC6" s="1"/>
      <c r="AD6" s="1"/>
      <c r="AE6" s="1">
        <v>95</v>
      </c>
      <c r="AF6" s="1">
        <v>89</v>
      </c>
      <c r="AG6" s="1">
        <v>271</v>
      </c>
      <c r="AH6" s="1">
        <v>-1080</v>
      </c>
      <c r="AI6" s="1">
        <v>-844</v>
      </c>
      <c r="AJ6" s="1">
        <v>-959</v>
      </c>
      <c r="AK6" s="1">
        <f>454-18</f>
        <v>436</v>
      </c>
    </row>
    <row r="7" spans="1:37" x14ac:dyDescent="0.15">
      <c r="A7" s="2" t="s">
        <v>59</v>
      </c>
      <c r="B7" s="1"/>
      <c r="C7" s="1">
        <v>34</v>
      </c>
      <c r="D7" s="1"/>
      <c r="E7" s="1"/>
      <c r="F7" s="1">
        <f>239+40</f>
        <v>279</v>
      </c>
      <c r="G7" s="1">
        <f>200+35</f>
        <v>235</v>
      </c>
      <c r="H7" s="1">
        <f>443+58</f>
        <v>501</v>
      </c>
      <c r="I7" s="1">
        <f>233+20</f>
        <v>253</v>
      </c>
      <c r="J7" s="1">
        <f>273+12</f>
        <v>285</v>
      </c>
      <c r="K7" s="1">
        <f>246+21</f>
        <v>267</v>
      </c>
      <c r="L7" s="1">
        <v>-242</v>
      </c>
      <c r="M7" s="1"/>
      <c r="N7" s="1"/>
      <c r="O7" s="1">
        <v>481</v>
      </c>
      <c r="P7" s="1">
        <f>634+10</f>
        <v>644</v>
      </c>
      <c r="Q7" s="1">
        <v>444</v>
      </c>
      <c r="R7" s="1">
        <v>785</v>
      </c>
      <c r="S7" s="1">
        <f>951+47</f>
        <v>998</v>
      </c>
      <c r="T7" s="1">
        <f>2771-126</f>
        <v>2645</v>
      </c>
      <c r="U7" s="1">
        <v>-376</v>
      </c>
      <c r="V7" s="1">
        <f>314+8</f>
        <v>322</v>
      </c>
      <c r="W7" s="1">
        <f>483+74</f>
        <v>557</v>
      </c>
      <c r="X7" s="1">
        <v>436</v>
      </c>
      <c r="Y7" s="1">
        <f>51+11</f>
        <v>62</v>
      </c>
      <c r="Z7" s="1"/>
      <c r="AA7" s="1">
        <f>347+154</f>
        <v>501</v>
      </c>
      <c r="AB7" s="1">
        <v>347</v>
      </c>
      <c r="AC7" s="1"/>
      <c r="AD7" s="1">
        <v>-442</v>
      </c>
      <c r="AE7" s="2">
        <v>98</v>
      </c>
      <c r="AF7" s="2">
        <v>93</v>
      </c>
      <c r="AG7" s="1">
        <f>276</f>
        <v>276</v>
      </c>
      <c r="AH7" s="2">
        <v>1079</v>
      </c>
      <c r="AI7" s="1">
        <f>844+58</f>
        <v>902</v>
      </c>
      <c r="AJ7" s="1">
        <f>959+140</f>
        <v>1099</v>
      </c>
      <c r="AK7" s="1">
        <v>452</v>
      </c>
    </row>
    <row r="8" spans="1:37" x14ac:dyDescent="0.15">
      <c r="A8" s="2" t="s">
        <v>62</v>
      </c>
      <c r="B8" s="1"/>
      <c r="C8" s="1"/>
      <c r="D8" s="1"/>
      <c r="E8" s="1">
        <v>-95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>
        <v>-538</v>
      </c>
      <c r="X8" s="1"/>
      <c r="Y8" s="1"/>
      <c r="Z8" s="1"/>
      <c r="AA8" s="1">
        <v>490</v>
      </c>
      <c r="AB8" s="1"/>
      <c r="AC8" s="1">
        <v>-548</v>
      </c>
      <c r="AD8" s="1"/>
      <c r="AE8" s="1"/>
      <c r="AF8" s="1"/>
      <c r="AG8" s="1"/>
      <c r="AH8" s="1"/>
      <c r="AI8" s="1"/>
      <c r="AJ8" s="1">
        <f>959+163</f>
        <v>1122</v>
      </c>
      <c r="AK8" s="1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A7" sqref="A7"/>
    </sheetView>
  </sheetViews>
  <sheetFormatPr defaultRowHeight="13.5" x14ac:dyDescent="0.15"/>
  <cols>
    <col min="16" max="16" width="18.5" customWidth="1"/>
  </cols>
  <sheetData>
    <row r="1" spans="1:16" x14ac:dyDescent="0.15">
      <c r="A1" s="1"/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28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50</v>
      </c>
    </row>
    <row r="2" spans="1:16" x14ac:dyDescent="0.15">
      <c r="A2" s="1" t="s">
        <v>17</v>
      </c>
      <c r="B2" s="1" t="s">
        <v>27</v>
      </c>
      <c r="C2" s="1" t="s">
        <v>27</v>
      </c>
      <c r="D2" s="1" t="s">
        <v>27</v>
      </c>
      <c r="E2" s="1" t="s">
        <v>27</v>
      </c>
      <c r="F2" s="1" t="s">
        <v>27</v>
      </c>
      <c r="G2" s="1" t="s">
        <v>27</v>
      </c>
      <c r="H2" s="1" t="s">
        <v>27</v>
      </c>
      <c r="I2" s="1"/>
      <c r="J2" s="1"/>
      <c r="K2" s="1"/>
      <c r="L2" s="1"/>
      <c r="M2" s="1"/>
      <c r="N2" s="1"/>
      <c r="O2" s="1"/>
      <c r="P2" s="1"/>
    </row>
    <row r="3" spans="1:16" x14ac:dyDescent="0.15">
      <c r="A3" s="1" t="s">
        <v>29</v>
      </c>
      <c r="B3" s="1" t="s">
        <v>27</v>
      </c>
      <c r="C3" s="1" t="s">
        <v>27</v>
      </c>
      <c r="D3" s="1" t="s">
        <v>27</v>
      </c>
      <c r="E3" s="1" t="s">
        <v>27</v>
      </c>
      <c r="F3" s="1" t="s">
        <v>27</v>
      </c>
      <c r="G3" s="1" t="s">
        <v>27</v>
      </c>
      <c r="H3" s="1"/>
      <c r="I3" s="1" t="s">
        <v>27</v>
      </c>
      <c r="J3" s="1" t="s">
        <v>27</v>
      </c>
      <c r="K3" s="1" t="s">
        <v>27</v>
      </c>
      <c r="L3" s="1" t="s">
        <v>27</v>
      </c>
      <c r="M3" s="1" t="s">
        <v>27</v>
      </c>
      <c r="N3" s="1" t="s">
        <v>27</v>
      </c>
      <c r="O3" s="1" t="s">
        <v>27</v>
      </c>
      <c r="P3" s="1"/>
    </row>
    <row r="4" spans="1:16" x14ac:dyDescent="0.15">
      <c r="A4" s="1" t="s">
        <v>42</v>
      </c>
      <c r="B4" s="1" t="s">
        <v>27</v>
      </c>
      <c r="C4" s="1" t="s">
        <v>27</v>
      </c>
      <c r="D4" s="1" t="s">
        <v>27</v>
      </c>
      <c r="E4" s="1" t="s">
        <v>27</v>
      </c>
      <c r="F4" s="1" t="s">
        <v>27</v>
      </c>
      <c r="G4" s="1" t="s">
        <v>27</v>
      </c>
      <c r="H4" s="1"/>
      <c r="I4" s="1" t="s">
        <v>27</v>
      </c>
      <c r="J4" s="1" t="s">
        <v>27</v>
      </c>
      <c r="K4" s="1" t="s">
        <v>27</v>
      </c>
      <c r="L4" s="1" t="s">
        <v>27</v>
      </c>
      <c r="M4" s="1" t="s">
        <v>27</v>
      </c>
      <c r="N4" s="1" t="s">
        <v>27</v>
      </c>
      <c r="O4" s="1" t="s">
        <v>27</v>
      </c>
      <c r="P4" s="1"/>
    </row>
    <row r="5" spans="1:16" ht="67.5" x14ac:dyDescent="0.15">
      <c r="A5" s="1" t="s">
        <v>49</v>
      </c>
      <c r="B5" s="1" t="s">
        <v>27</v>
      </c>
      <c r="C5" s="1" t="s">
        <v>27</v>
      </c>
      <c r="D5" s="1" t="s">
        <v>27</v>
      </c>
      <c r="E5" s="1" t="s">
        <v>27</v>
      </c>
      <c r="F5" s="1" t="s">
        <v>27</v>
      </c>
      <c r="G5" s="1" t="s">
        <v>27</v>
      </c>
      <c r="H5" s="1"/>
      <c r="I5" s="1" t="s">
        <v>27</v>
      </c>
      <c r="J5" s="1" t="s">
        <v>27</v>
      </c>
      <c r="K5" s="1"/>
      <c r="L5" s="1" t="s">
        <v>27</v>
      </c>
      <c r="M5" s="1" t="s">
        <v>27</v>
      </c>
      <c r="N5" s="1"/>
      <c r="O5" s="1" t="s">
        <v>27</v>
      </c>
      <c r="P5" s="3" t="s">
        <v>51</v>
      </c>
    </row>
    <row r="6" spans="1:16" x14ac:dyDescent="0.15">
      <c r="A6" s="2" t="s">
        <v>59</v>
      </c>
      <c r="B6" s="1" t="s">
        <v>27</v>
      </c>
      <c r="C6" s="1" t="s">
        <v>27</v>
      </c>
      <c r="D6" s="1" t="s">
        <v>27</v>
      </c>
      <c r="E6" s="1" t="s">
        <v>27</v>
      </c>
      <c r="F6" s="1" t="s">
        <v>27</v>
      </c>
      <c r="G6" s="1"/>
      <c r="H6" s="1"/>
      <c r="I6" s="1" t="s">
        <v>27</v>
      </c>
      <c r="J6" s="1" t="s">
        <v>27</v>
      </c>
      <c r="K6" s="1" t="s">
        <v>27</v>
      </c>
      <c r="L6" s="1" t="s">
        <v>27</v>
      </c>
      <c r="M6" s="1" t="s">
        <v>27</v>
      </c>
      <c r="N6" s="1" t="s">
        <v>27</v>
      </c>
      <c r="O6" s="1" t="s">
        <v>27</v>
      </c>
      <c r="P6" s="1"/>
    </row>
    <row r="7" spans="1:16" x14ac:dyDescent="0.15">
      <c r="A7" s="2" t="s">
        <v>62</v>
      </c>
      <c r="B7" s="1" t="s">
        <v>27</v>
      </c>
      <c r="C7" s="1" t="s">
        <v>27</v>
      </c>
      <c r="D7" s="1" t="s">
        <v>27</v>
      </c>
      <c r="E7" s="1" t="s">
        <v>27</v>
      </c>
      <c r="F7" s="1" t="s">
        <v>27</v>
      </c>
      <c r="G7" s="1" t="s">
        <v>27</v>
      </c>
      <c r="H7" s="1" t="s">
        <v>27</v>
      </c>
      <c r="I7" s="1"/>
      <c r="J7" s="1"/>
      <c r="K7" s="1"/>
      <c r="L7" s="1"/>
      <c r="M7" s="1"/>
      <c r="N7" s="1"/>
      <c r="O7" s="1"/>
      <c r="P7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C33" sqref="C33"/>
    </sheetView>
  </sheetViews>
  <sheetFormatPr defaultRowHeight="13.5" x14ac:dyDescent="0.15"/>
  <cols>
    <col min="1" max="1" width="13" bestFit="1" customWidth="1"/>
  </cols>
  <sheetData>
    <row r="2" spans="1:1" x14ac:dyDescent="0.15">
      <c r="A2" t="s">
        <v>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买卖</vt:lpstr>
      <vt:lpstr>设施</vt:lpstr>
      <vt:lpstr>遗迹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岳亮(10000083)</dc:creator>
  <cp:lastModifiedBy>岳亮(10000083)</cp:lastModifiedBy>
  <dcterms:created xsi:type="dcterms:W3CDTF">2019-12-27T04:42:30Z</dcterms:created>
  <dcterms:modified xsi:type="dcterms:W3CDTF">2019-12-27T08:59:36Z</dcterms:modified>
</cp:coreProperties>
</file>