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MonsterBook\bin\zjsn\"/>
    </mc:Choice>
  </mc:AlternateContent>
  <bookViews>
    <workbookView xWindow="5580" yWindow="0" windowWidth="27405" windowHeight="13020"/>
  </bookViews>
  <sheets>
    <sheet name="三鹿胖次" sheetId="2" r:id="rId1"/>
    <sheet name="Sheet1" sheetId="1" r:id="rId2"/>
  </sheets>
  <definedNames>
    <definedName name="_xlnm._FilterDatabase" localSheetId="0" hidden="1">三鹿胖次!$B$1:$R$133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2" l="1"/>
  <c r="R54" i="2"/>
  <c r="N63" i="2"/>
  <c r="R63" i="2"/>
  <c r="N91" i="2"/>
  <c r="R91" i="2"/>
  <c r="N10" i="2"/>
  <c r="R10" i="2"/>
  <c r="N9" i="2"/>
  <c r="R9" i="2"/>
  <c r="L9" i="2"/>
  <c r="L10" i="2"/>
  <c r="L91" i="2"/>
  <c r="L63" i="2"/>
  <c r="L54" i="2"/>
  <c r="L36" i="2"/>
  <c r="L33" i="2" l="1"/>
  <c r="L101" i="2"/>
  <c r="L26" i="2"/>
  <c r="L22" i="2"/>
  <c r="L32" i="2"/>
  <c r="L105" i="2"/>
  <c r="L69" i="2"/>
  <c r="R33" i="2"/>
  <c r="R101" i="2"/>
  <c r="R26" i="2"/>
  <c r="R22" i="2"/>
  <c r="R32" i="2"/>
  <c r="R105" i="2"/>
  <c r="R69" i="2"/>
  <c r="N33" i="2"/>
  <c r="N101" i="2"/>
  <c r="N26" i="2"/>
  <c r="N22" i="2"/>
  <c r="N32" i="2"/>
  <c r="N105" i="2"/>
  <c r="N69" i="2"/>
  <c r="N6" i="2" l="1"/>
  <c r="N3" i="2"/>
  <c r="N5" i="2"/>
  <c r="N8" i="2"/>
  <c r="N12" i="2"/>
  <c r="N13" i="2"/>
  <c r="N41" i="2"/>
  <c r="N20" i="2"/>
  <c r="N64" i="2"/>
  <c r="N21" i="2"/>
  <c r="N15" i="2"/>
  <c r="N25" i="2"/>
  <c r="N29" i="2"/>
  <c r="N66" i="2"/>
  <c r="N34" i="2"/>
  <c r="N40" i="2"/>
  <c r="N18" i="2"/>
  <c r="N23" i="2"/>
  <c r="N27" i="2"/>
  <c r="N93" i="2"/>
  <c r="N30" i="2"/>
  <c r="N31" i="2"/>
  <c r="N35" i="2"/>
  <c r="N37" i="2"/>
  <c r="N39" i="2"/>
  <c r="N55" i="2"/>
  <c r="N45" i="2"/>
  <c r="N52" i="2"/>
  <c r="N61" i="2"/>
  <c r="N67" i="2"/>
  <c r="N51" i="2"/>
  <c r="N46" i="2"/>
  <c r="N43" i="2"/>
  <c r="N44" i="2"/>
  <c r="N87" i="2"/>
  <c r="N85" i="2"/>
  <c r="N53" i="2"/>
  <c r="N90" i="2"/>
  <c r="N94" i="2"/>
  <c r="N68" i="2"/>
  <c r="N70" i="2"/>
  <c r="N71" i="2"/>
  <c r="N72" i="2"/>
  <c r="N74" i="2"/>
  <c r="N76" i="2"/>
  <c r="N78" i="2"/>
  <c r="N73" i="2"/>
  <c r="N75" i="2"/>
  <c r="N77" i="2"/>
  <c r="N100" i="2"/>
  <c r="N79" i="2"/>
  <c r="N58" i="2"/>
  <c r="N48" i="2"/>
  <c r="N65" i="2"/>
  <c r="N28" i="2"/>
  <c r="N59" i="2"/>
  <c r="N56" i="2"/>
  <c r="N57" i="2"/>
  <c r="N60" i="2"/>
  <c r="N80" i="2"/>
  <c r="N82" i="2"/>
  <c r="N88" i="2"/>
  <c r="N83" i="2"/>
  <c r="N84" i="2"/>
  <c r="N89" i="2"/>
  <c r="N95" i="2"/>
  <c r="N96" i="2"/>
  <c r="N97" i="2"/>
  <c r="N102" i="2"/>
  <c r="N98" i="2"/>
  <c r="N99" i="2"/>
  <c r="N103" i="2"/>
  <c r="N104" i="2"/>
  <c r="N106" i="2"/>
  <c r="N86" i="2"/>
  <c r="N92" i="2"/>
  <c r="N113" i="2"/>
  <c r="N114" i="2"/>
  <c r="N107" i="2"/>
  <c r="N108" i="2"/>
  <c r="N109" i="2"/>
  <c r="N110" i="2"/>
  <c r="N111" i="2"/>
  <c r="N112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16" i="2"/>
  <c r="N115" i="2"/>
  <c r="N133" i="2"/>
  <c r="Q62" i="2"/>
  <c r="N62" i="2" s="1"/>
  <c r="Q38" i="2"/>
  <c r="R38" i="2" s="1"/>
  <c r="Q14" i="2"/>
  <c r="N14" i="2" s="1"/>
  <c r="R14" i="2"/>
  <c r="Q7" i="2"/>
  <c r="R7" i="2" s="1"/>
  <c r="Q72" i="2"/>
  <c r="P71" i="2"/>
  <c r="R13" i="2"/>
  <c r="R30" i="2"/>
  <c r="R25" i="2"/>
  <c r="Q52" i="2"/>
  <c r="Q49" i="2"/>
  <c r="N49" i="2" s="1"/>
  <c r="Q19" i="2"/>
  <c r="N19" i="2" s="1"/>
  <c r="Q24" i="2"/>
  <c r="R24" i="2" s="1"/>
  <c r="Q50" i="2"/>
  <c r="N50" i="2" s="1"/>
  <c r="Q47" i="2"/>
  <c r="R47" i="2" s="1"/>
  <c r="Q11" i="2"/>
  <c r="N11" i="2" s="1"/>
  <c r="Q116" i="2"/>
  <c r="Q81" i="2"/>
  <c r="N81" i="2" s="1"/>
  <c r="Q42" i="2"/>
  <c r="N42" i="2" s="1"/>
  <c r="Q41" i="2"/>
  <c r="R41" i="2" s="1"/>
  <c r="Q17" i="2"/>
  <c r="R17" i="2" s="1"/>
  <c r="Q4" i="2"/>
  <c r="N4" i="2" s="1"/>
  <c r="Q2" i="2"/>
  <c r="R2" i="2" s="1"/>
  <c r="Q16" i="2"/>
  <c r="N16" i="2" s="1"/>
  <c r="R18" i="2"/>
  <c r="R42" i="2"/>
  <c r="R43" i="2"/>
  <c r="R44" i="2"/>
  <c r="R45" i="2"/>
  <c r="R80" i="2"/>
  <c r="R82" i="2"/>
  <c r="R107" i="2"/>
  <c r="R108" i="2"/>
  <c r="R109" i="2"/>
  <c r="R110" i="2"/>
  <c r="R111" i="2"/>
  <c r="R112" i="2"/>
  <c r="R113" i="2"/>
  <c r="R114" i="2"/>
  <c r="R115" i="2"/>
  <c r="R11" i="2"/>
  <c r="R20" i="2"/>
  <c r="R21" i="2"/>
  <c r="R46" i="2"/>
  <c r="R48" i="2"/>
  <c r="R85" i="2"/>
  <c r="R87" i="2"/>
  <c r="R83" i="2"/>
  <c r="R84" i="2"/>
  <c r="R86" i="2"/>
  <c r="R88" i="2"/>
  <c r="R117" i="2"/>
  <c r="R118" i="2"/>
  <c r="R23" i="2"/>
  <c r="R53" i="2"/>
  <c r="R90" i="2"/>
  <c r="R51" i="2"/>
  <c r="R89" i="2"/>
  <c r="R55" i="2"/>
  <c r="R27" i="2"/>
  <c r="R56" i="2"/>
  <c r="R57" i="2"/>
  <c r="R58" i="2"/>
  <c r="R59" i="2"/>
  <c r="R60" i="2"/>
  <c r="R28" i="2"/>
  <c r="R92" i="2"/>
  <c r="R12" i="2"/>
  <c r="R29" i="2"/>
  <c r="R61" i="2"/>
  <c r="R62" i="2"/>
  <c r="R119" i="2"/>
  <c r="R93" i="2"/>
  <c r="R94" i="2"/>
  <c r="R120" i="2"/>
  <c r="R31" i="2"/>
  <c r="R95" i="2"/>
  <c r="R64" i="2"/>
  <c r="R66" i="2"/>
  <c r="R65" i="2"/>
  <c r="R96" i="2"/>
  <c r="R97" i="2"/>
  <c r="R34" i="2"/>
  <c r="R35" i="2"/>
  <c r="R67" i="2"/>
  <c r="R102" i="2"/>
  <c r="R68" i="2"/>
  <c r="R121" i="2"/>
  <c r="R122" i="2"/>
  <c r="R123" i="2"/>
  <c r="R71" i="2"/>
  <c r="R70" i="2"/>
  <c r="R98" i="2"/>
  <c r="R6" i="2"/>
  <c r="R37" i="2"/>
  <c r="R99" i="2"/>
  <c r="R15" i="2"/>
  <c r="R3" i="2"/>
  <c r="R5" i="2"/>
  <c r="R8" i="2"/>
  <c r="R40" i="2"/>
  <c r="R39" i="2"/>
  <c r="R73" i="2"/>
  <c r="R74" i="2"/>
  <c r="R75" i="2"/>
  <c r="R77" i="2"/>
  <c r="R76" i="2"/>
  <c r="R100" i="2"/>
  <c r="R79" i="2"/>
  <c r="R78" i="2"/>
  <c r="R103" i="2"/>
  <c r="R104" i="2"/>
  <c r="R106" i="2"/>
  <c r="R124" i="2"/>
  <c r="R125" i="2"/>
  <c r="R126" i="2"/>
  <c r="R127" i="2"/>
  <c r="R128" i="2"/>
  <c r="R129" i="2"/>
  <c r="R130" i="2"/>
  <c r="R131" i="2"/>
  <c r="R132" i="2"/>
  <c r="R133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4" i="2"/>
  <c r="L103" i="2"/>
  <c r="L99" i="2"/>
  <c r="L98" i="2"/>
  <c r="L102" i="2"/>
  <c r="L97" i="2"/>
  <c r="L96" i="2"/>
  <c r="L95" i="2"/>
  <c r="L92" i="2"/>
  <c r="L89" i="2"/>
  <c r="L88" i="2"/>
  <c r="L86" i="2"/>
  <c r="L84" i="2"/>
  <c r="L83" i="2"/>
  <c r="L82" i="2"/>
  <c r="L81" i="2"/>
  <c r="L80" i="2"/>
  <c r="L78" i="2"/>
  <c r="L79" i="2"/>
  <c r="L100" i="2"/>
  <c r="L76" i="2"/>
  <c r="L77" i="2"/>
  <c r="L75" i="2"/>
  <c r="L74" i="2"/>
  <c r="L73" i="2"/>
  <c r="L72" i="2"/>
  <c r="L70" i="2"/>
  <c r="L71" i="2"/>
  <c r="L68" i="2"/>
  <c r="L67" i="2"/>
  <c r="L65" i="2"/>
  <c r="L94" i="2"/>
  <c r="L62" i="2"/>
  <c r="L61" i="2"/>
  <c r="L28" i="2"/>
  <c r="L60" i="2"/>
  <c r="L59" i="2"/>
  <c r="L58" i="2"/>
  <c r="L57" i="2"/>
  <c r="L56" i="2"/>
  <c r="L90" i="2"/>
  <c r="L53" i="2"/>
  <c r="L52" i="2"/>
  <c r="L87" i="2"/>
  <c r="L85" i="2"/>
  <c r="L48" i="2"/>
  <c r="L46" i="2"/>
  <c r="L45" i="2"/>
  <c r="L44" i="2"/>
  <c r="L43" i="2"/>
  <c r="L42" i="2"/>
  <c r="L39" i="2"/>
  <c r="L40" i="2"/>
  <c r="L15" i="2"/>
  <c r="L37" i="2"/>
  <c r="L35" i="2"/>
  <c r="L34" i="2"/>
  <c r="L66" i="2"/>
  <c r="L64" i="2"/>
  <c r="L31" i="2"/>
  <c r="L30" i="2"/>
  <c r="L93" i="2"/>
  <c r="L29" i="2"/>
  <c r="L27" i="2"/>
  <c r="L55" i="2"/>
  <c r="L25" i="2"/>
  <c r="L50" i="2"/>
  <c r="L23" i="2"/>
  <c r="L49" i="2"/>
  <c r="L21" i="2"/>
  <c r="L47" i="2"/>
  <c r="L20" i="2"/>
  <c r="L18" i="2"/>
  <c r="L41" i="2"/>
  <c r="L19" i="2"/>
  <c r="L14" i="2"/>
  <c r="L38" i="2"/>
  <c r="L13" i="2"/>
  <c r="L12" i="2"/>
  <c r="L24" i="2"/>
  <c r="L11" i="2"/>
  <c r="L17" i="2"/>
  <c r="L16" i="2"/>
  <c r="L8" i="2"/>
  <c r="L7" i="2"/>
  <c r="L5" i="2"/>
  <c r="L4" i="2"/>
  <c r="L3" i="2"/>
  <c r="L6" i="2"/>
  <c r="L2" i="2"/>
  <c r="N2" i="2" l="1"/>
  <c r="N38" i="2"/>
  <c r="N7" i="2"/>
  <c r="N47" i="2"/>
  <c r="R50" i="2"/>
  <c r="R4" i="2"/>
  <c r="N17" i="2"/>
  <c r="R81" i="2"/>
  <c r="N24" i="2"/>
  <c r="R72" i="2"/>
  <c r="R52" i="2"/>
  <c r="R49" i="2"/>
  <c r="R19" i="2"/>
  <c r="R116" i="2"/>
  <c r="R16" i="2"/>
</calcChain>
</file>

<file path=xl/sharedStrings.xml><?xml version="1.0" encoding="utf-8"?>
<sst xmlns="http://schemas.openxmlformats.org/spreadsheetml/2006/main" count="689" uniqueCount="517">
  <si>
    <t>名称</t>
    <phoneticPr fontId="2" type="noConversion"/>
  </si>
  <si>
    <t>种类</t>
    <phoneticPr fontId="2" type="noConversion"/>
  </si>
  <si>
    <t>主要性能</t>
    <phoneticPr fontId="2" type="noConversion"/>
  </si>
  <si>
    <t>价格</t>
    <phoneticPr fontId="2" type="noConversion"/>
  </si>
  <si>
    <t>数量</t>
    <phoneticPr fontId="2" type="noConversion"/>
  </si>
  <si>
    <t>用途描述</t>
    <phoneticPr fontId="2" type="noConversion"/>
  </si>
  <si>
    <t>攻坚</t>
    <phoneticPr fontId="2" type="noConversion"/>
  </si>
  <si>
    <t>日常</t>
    <phoneticPr fontId="2" type="noConversion"/>
  </si>
  <si>
    <t>前期</t>
    <phoneticPr fontId="2" type="noConversion"/>
  </si>
  <si>
    <t>评级</t>
    <phoneticPr fontId="2" type="noConversion"/>
  </si>
  <si>
    <t>F9F黑豹</t>
    <phoneticPr fontId="2" type="noConversion"/>
  </si>
  <si>
    <t>战斗机</t>
    <phoneticPr fontId="2" type="noConversion"/>
  </si>
  <si>
    <t>15空4轰（9铝）</t>
    <phoneticPr fontId="2" type="noConversion"/>
  </si>
  <si>
    <t>最强战斗机</t>
    <phoneticPr fontId="2" type="noConversion"/>
  </si>
  <si>
    <t>C-301反舰导弹</t>
    <phoneticPr fontId="2" type="noConversion"/>
  </si>
  <si>
    <t>导弹</t>
    <phoneticPr fontId="2" type="noConversion"/>
  </si>
  <si>
    <t>27火15%穿甲</t>
    <phoneticPr fontId="2" type="noConversion"/>
  </si>
  <si>
    <r>
      <t>最强攻坚导弹，</t>
    </r>
    <r>
      <rPr>
        <sz val="11"/>
        <color rgb="FFFF0000"/>
        <rFont val="宋体"/>
        <family val="3"/>
        <charset val="134"/>
        <scheme val="minor"/>
      </rPr>
      <t>未改长春可推迟</t>
    </r>
    <phoneticPr fontId="2" type="noConversion"/>
  </si>
  <si>
    <t>合味道</t>
    <phoneticPr fontId="2" type="noConversion"/>
  </si>
  <si>
    <t>强化部件</t>
    <phoneticPr fontId="2" type="noConversion"/>
  </si>
  <si>
    <t>耐久+2</t>
    <phoneticPr fontId="2" type="noConversion"/>
  </si>
  <si>
    <t>最常用中保件，绫波用</t>
    <phoneticPr fontId="2" type="noConversion"/>
  </si>
  <si>
    <t>F2H报丧女妖</t>
    <phoneticPr fontId="2" type="noConversion"/>
  </si>
  <si>
    <t>战斗机</t>
    <phoneticPr fontId="2" type="noConversion"/>
  </si>
  <si>
    <t>15对空（8铝）</t>
    <phoneticPr fontId="2" type="noConversion"/>
  </si>
  <si>
    <t>前最强战斗机，现在仍然很强</t>
    <phoneticPr fontId="2" type="noConversion"/>
  </si>
  <si>
    <t>贝阿朵莉丝·鱼饼</t>
    <phoneticPr fontId="2" type="noConversion"/>
  </si>
  <si>
    <t>强化部件</t>
    <phoneticPr fontId="2" type="noConversion"/>
  </si>
  <si>
    <t>耐久+1</t>
    <phoneticPr fontId="2" type="noConversion"/>
  </si>
  <si>
    <t>中保件，Z17、乌戈、47/81</t>
    <phoneticPr fontId="2" type="noConversion"/>
  </si>
  <si>
    <t>胜利号</t>
    <phoneticPr fontId="2" type="noConversion"/>
  </si>
  <si>
    <t>船模</t>
    <phoneticPr fontId="2" type="noConversion"/>
  </si>
  <si>
    <t>解锁学院教官</t>
    <phoneticPr fontId="2" type="noConversion"/>
  </si>
  <si>
    <r>
      <t>后备弹，</t>
    </r>
    <r>
      <rPr>
        <sz val="11"/>
        <color rgb="FFFF0000"/>
        <rFont val="宋体"/>
        <family val="3"/>
        <charset val="134"/>
        <scheme val="minor"/>
      </rPr>
      <t>无满级船可推迟</t>
    </r>
    <phoneticPr fontId="2" type="noConversion"/>
  </si>
  <si>
    <t>飞翔的怀特</t>
    <phoneticPr fontId="2" type="noConversion"/>
  </si>
  <si>
    <t>耐久-1、3鱼雷</t>
    <phoneticPr fontId="2" type="noConversion"/>
  </si>
  <si>
    <t>中保件，拉菲、空想、美鱼、VV</t>
    <phoneticPr fontId="2" type="noConversion"/>
  </si>
  <si>
    <t>13对空、2闪避、3幸运</t>
    <phoneticPr fontId="2" type="noConversion"/>
  </si>
  <si>
    <t>通用5铝13空战斗机</t>
    <phoneticPr fontId="2" type="noConversion"/>
  </si>
  <si>
    <t>13对空、3幸运</t>
    <phoneticPr fontId="2" type="noConversion"/>
  </si>
  <si>
    <t>A-2野人</t>
    <phoneticPr fontId="2" type="noConversion"/>
  </si>
  <si>
    <t>轰炸机</t>
    <phoneticPr fontId="2" type="noConversion"/>
  </si>
  <si>
    <t>21轰、5反潜（15铝）</t>
    <phoneticPr fontId="2" type="noConversion"/>
  </si>
  <si>
    <t>最强攻坚轰炸兼顾反潜，用处多</t>
    <phoneticPr fontId="2" type="noConversion"/>
  </si>
  <si>
    <t>攻击机</t>
    <phoneticPr fontId="2" type="noConversion"/>
  </si>
  <si>
    <t>10反潜9雷5索敌</t>
    <phoneticPr fontId="2" type="noConversion"/>
  </si>
  <si>
    <t>U国背负式12/8炮</t>
    <phoneticPr fontId="2" type="noConversion"/>
  </si>
  <si>
    <t>主炮-重巡</t>
    <phoneticPr fontId="2" type="noConversion"/>
  </si>
  <si>
    <t>15火</t>
    <phoneticPr fontId="2" type="noConversion"/>
  </si>
  <si>
    <t>目前最好的重巡炮</t>
    <phoneticPr fontId="2" type="noConversion"/>
  </si>
  <si>
    <t>一式穿甲弹</t>
    <phoneticPr fontId="2" type="noConversion"/>
  </si>
  <si>
    <t>炮弹</t>
    <phoneticPr fontId="2" type="noConversion"/>
  </si>
  <si>
    <t>25%穿甲</t>
    <phoneticPr fontId="2" type="noConversion"/>
  </si>
  <si>
    <t>替换91略优于当前兑换主炮</t>
    <phoneticPr fontId="2" type="noConversion"/>
  </si>
  <si>
    <t>强化部件</t>
    <phoneticPr fontId="2" type="noConversion"/>
  </si>
  <si>
    <t>25%开幕威力</t>
    <phoneticPr fontId="2" type="noConversion"/>
  </si>
  <si>
    <t>可弥补航母小格子，攻坚也好用</t>
    <phoneticPr fontId="2" type="noConversion"/>
  </si>
  <si>
    <t>阿芙乐尔号</t>
    <phoneticPr fontId="2" type="noConversion"/>
  </si>
  <si>
    <t>解锁学院教官</t>
    <phoneticPr fontId="2" type="noConversion"/>
  </si>
  <si>
    <t>战术优先度不及胜利号</t>
    <phoneticPr fontId="2" type="noConversion"/>
  </si>
  <si>
    <t>轰炸机</t>
    <phoneticPr fontId="2" type="noConversion"/>
  </si>
  <si>
    <t>12轰2命3对潜（5铝）</t>
    <phoneticPr fontId="2" type="noConversion"/>
  </si>
  <si>
    <t>战斗机</t>
    <phoneticPr fontId="2" type="noConversion"/>
  </si>
  <si>
    <t>12对空、2命中、3幸运</t>
    <phoneticPr fontId="2" type="noConversion"/>
  </si>
  <si>
    <t>非常便宜，性能偏低但能接受</t>
    <phoneticPr fontId="2" type="noConversion"/>
  </si>
  <si>
    <t>XFV-1垂直起降战机</t>
    <phoneticPr fontId="2" type="noConversion"/>
  </si>
  <si>
    <t>战斗机</t>
    <phoneticPr fontId="2" type="noConversion"/>
  </si>
  <si>
    <t>12对空、1闪避（6铝）</t>
    <phoneticPr fontId="2" type="noConversion"/>
  </si>
  <si>
    <t>航战、航巡可用，属性不错</t>
    <phoneticPr fontId="2" type="noConversion"/>
  </si>
  <si>
    <t>轰炸机</t>
    <phoneticPr fontId="2" type="noConversion"/>
  </si>
  <si>
    <t>9轰（3铝）</t>
    <phoneticPr fontId="2" type="noConversion"/>
  </si>
  <si>
    <t>日常用省铝机，效果较显著</t>
    <phoneticPr fontId="2" type="noConversion"/>
  </si>
  <si>
    <t>HA-139</t>
    <phoneticPr fontId="2" type="noConversion"/>
  </si>
  <si>
    <t>轰炸机</t>
    <phoneticPr fontId="2" type="noConversion"/>
  </si>
  <si>
    <t>10反潜9索敌4轰（5铝）</t>
    <phoneticPr fontId="2" type="noConversion"/>
  </si>
  <si>
    <t>伤害不如复仇者，高索敌较有用</t>
    <phoneticPr fontId="2" type="noConversion"/>
  </si>
  <si>
    <t>惑星</t>
    <phoneticPr fontId="2" type="noConversion"/>
  </si>
  <si>
    <t>轰炸机</t>
    <phoneticPr fontId="2" type="noConversion"/>
  </si>
  <si>
    <t>12轰、2对潜（5铝）</t>
    <phoneticPr fontId="2" type="noConversion"/>
  </si>
  <si>
    <t>性价比很高的通用轰炸机</t>
    <phoneticPr fontId="2" type="noConversion"/>
  </si>
  <si>
    <t>轰炸机</t>
    <phoneticPr fontId="2" type="noConversion"/>
  </si>
  <si>
    <t>8轰8反潜5对空（6铝）</t>
    <phoneticPr fontId="2" type="noConversion"/>
  </si>
  <si>
    <t>C-1</t>
    <phoneticPr fontId="2" type="noConversion"/>
  </si>
  <si>
    <t>攻击机</t>
    <phoneticPr fontId="2" type="noConversion"/>
  </si>
  <si>
    <t>5%远征资源</t>
    <phoneticPr fontId="2" type="noConversion"/>
  </si>
  <si>
    <r>
      <t>回本慢，</t>
    </r>
    <r>
      <rPr>
        <sz val="11"/>
        <color rgb="FFFF0000"/>
        <rFont val="宋体"/>
        <family val="3"/>
        <charset val="134"/>
        <scheme val="minor"/>
      </rPr>
      <t>肝度高的应推迟</t>
    </r>
    <phoneticPr fontId="2" type="noConversion"/>
  </si>
  <si>
    <t>攻击机</t>
    <phoneticPr fontId="2" type="noConversion"/>
  </si>
  <si>
    <t>5雷7反潜12索敌（6铝）</t>
    <phoneticPr fontId="2" type="noConversion"/>
  </si>
  <si>
    <t>NC.1071攻击机</t>
    <phoneticPr fontId="2" type="noConversion"/>
  </si>
  <si>
    <t>攻击机</t>
    <phoneticPr fontId="2" type="noConversion"/>
  </si>
  <si>
    <t>输出鱼雷机，性价比出色</t>
    <phoneticPr fontId="2" type="noConversion"/>
  </si>
  <si>
    <t>主炮-战列</t>
    <phoneticPr fontId="2" type="noConversion"/>
  </si>
  <si>
    <t>27火、5对空</t>
    <phoneticPr fontId="2" type="noConversion"/>
  </si>
  <si>
    <t>U国三联18英寸炮</t>
    <phoneticPr fontId="2" type="noConversion"/>
  </si>
  <si>
    <t>29火、-2回避、长射程</t>
    <phoneticPr fontId="2" type="noConversion"/>
  </si>
  <si>
    <t>非超长火力神教炮，价值很好</t>
    <phoneticPr fontId="2" type="noConversion"/>
  </si>
  <si>
    <t>S国三联240毫米炮</t>
    <phoneticPr fontId="2" type="noConversion"/>
  </si>
  <si>
    <t>主炮-重巡</t>
    <phoneticPr fontId="2" type="noConversion"/>
  </si>
  <si>
    <t>13火2对空、长射程</t>
    <phoneticPr fontId="2" type="noConversion"/>
  </si>
  <si>
    <t>重巡最好长炮之一</t>
    <phoneticPr fontId="2" type="noConversion"/>
  </si>
  <si>
    <t>主炮-轻巡</t>
    <phoneticPr fontId="2" type="noConversion"/>
  </si>
  <si>
    <t>9火2命中、长射程</t>
    <phoneticPr fontId="2" type="noConversion"/>
  </si>
  <si>
    <t>双联5英寸（RAT）</t>
    <phoneticPr fontId="2" type="noConversion"/>
  </si>
  <si>
    <t>主炮-驱逐</t>
    <phoneticPr fontId="2" type="noConversion"/>
  </si>
  <si>
    <t>8反潜、5对空</t>
    <phoneticPr fontId="2" type="noConversion"/>
  </si>
  <si>
    <t>能补生存的正经声纳，驱逐实用</t>
    <phoneticPr fontId="2" type="noConversion"/>
  </si>
  <si>
    <t>БP-482炮弹</t>
    <phoneticPr fontId="2" type="noConversion"/>
  </si>
  <si>
    <t>7%经验</t>
    <phoneticPr fontId="2" type="noConversion"/>
  </si>
  <si>
    <t>练大船时有一定收益</t>
    <phoneticPr fontId="2" type="noConversion"/>
  </si>
  <si>
    <t>九三式3型鱼雷</t>
    <phoneticPr fontId="2" type="noConversion"/>
  </si>
  <si>
    <t>鱼雷</t>
    <phoneticPr fontId="2" type="noConversion"/>
  </si>
  <si>
    <t>14雷1命中</t>
    <phoneticPr fontId="2" type="noConversion"/>
  </si>
  <si>
    <t>和72cm雷相当，视情况选择</t>
    <phoneticPr fontId="2" type="noConversion"/>
  </si>
  <si>
    <t>鱼雷</t>
    <phoneticPr fontId="2" type="noConversion"/>
  </si>
  <si>
    <t>15雷</t>
    <phoneticPr fontId="2" type="noConversion"/>
  </si>
  <si>
    <t>性能不错，有出场机会</t>
    <phoneticPr fontId="2" type="noConversion"/>
  </si>
  <si>
    <t>九五式2型鱼雷</t>
    <phoneticPr fontId="2" type="noConversion"/>
  </si>
  <si>
    <t>鱼雷-潜艇</t>
    <phoneticPr fontId="2" type="noConversion"/>
  </si>
  <si>
    <t>17雷、2命中</t>
    <phoneticPr fontId="2" type="noConversion"/>
  </si>
  <si>
    <t>高雷装低杂项，和彩雷价值接近</t>
    <phoneticPr fontId="2" type="noConversion"/>
  </si>
  <si>
    <t>G7es声导鱼雷</t>
    <phoneticPr fontId="2" type="noConversion"/>
  </si>
  <si>
    <t>12雷6闪3命中</t>
    <phoneticPr fontId="2" type="noConversion"/>
  </si>
  <si>
    <t>等同于彩雷，少养一个</t>
    <phoneticPr fontId="2" type="noConversion"/>
  </si>
  <si>
    <t>企鹅反舰导弹</t>
    <phoneticPr fontId="2" type="noConversion"/>
  </si>
  <si>
    <t>导弹</t>
    <phoneticPr fontId="2" type="noConversion"/>
  </si>
  <si>
    <t>10火（4铝）</t>
    <phoneticPr fontId="2" type="noConversion"/>
  </si>
  <si>
    <t>打捞用省铝导弹</t>
    <phoneticPr fontId="2" type="noConversion"/>
  </si>
  <si>
    <t>黄铜骑士H</t>
    <phoneticPr fontId="2" type="noConversion"/>
  </si>
  <si>
    <t>导弹-防空</t>
    <phoneticPr fontId="2" type="noConversion"/>
  </si>
  <si>
    <t>26火8空（9铝）</t>
    <phoneticPr fontId="2" type="noConversion"/>
  </si>
  <si>
    <t>Z字旗</t>
    <phoneticPr fontId="2" type="noConversion"/>
  </si>
  <si>
    <t>强化部件</t>
    <phoneticPr fontId="2" type="noConversion"/>
  </si>
  <si>
    <t>全属性+3</t>
    <phoneticPr fontId="2" type="noConversion"/>
  </si>
  <si>
    <t>贝尔麦坎·三世</t>
    <phoneticPr fontId="2" type="noConversion"/>
  </si>
  <si>
    <t>耐久-1</t>
    <phoneticPr fontId="2" type="noConversion"/>
  </si>
  <si>
    <t>第二个-1型中保，看队伍情况</t>
    <phoneticPr fontId="2" type="noConversion"/>
  </si>
  <si>
    <t>P39-波克雷什金</t>
    <phoneticPr fontId="2" type="noConversion"/>
  </si>
  <si>
    <t>13对空、2火力、5命中</t>
    <phoneticPr fontId="2" type="noConversion"/>
  </si>
  <si>
    <t>通用5铝13空战斗机，偏贵</t>
    <phoneticPr fontId="2" type="noConversion"/>
  </si>
  <si>
    <t>T-2V海星</t>
    <phoneticPr fontId="2" type="noConversion"/>
  </si>
  <si>
    <t>11空5%经验</t>
    <phoneticPr fontId="2" type="noConversion"/>
  </si>
  <si>
    <t>对空及格，但航系不缺经验</t>
    <phoneticPr fontId="2" type="noConversion"/>
  </si>
  <si>
    <t>烈风改J</t>
    <phoneticPr fontId="2" type="noConversion"/>
  </si>
  <si>
    <t>11空、-5%敌航空命中率</t>
    <phoneticPr fontId="2" type="noConversion"/>
  </si>
  <si>
    <t>对空及格，特效不算很好</t>
    <phoneticPr fontId="2" type="noConversion"/>
  </si>
  <si>
    <t>海流星战斗机</t>
    <phoneticPr fontId="2" type="noConversion"/>
  </si>
  <si>
    <t>14对空（7铝）</t>
    <phoneticPr fontId="2" type="noConversion"/>
  </si>
  <si>
    <t>性能非常好，但性价比偏低</t>
    <phoneticPr fontId="2" type="noConversion"/>
  </si>
  <si>
    <t>H-34直升机</t>
    <phoneticPr fontId="2" type="noConversion"/>
  </si>
  <si>
    <t>2火8轰4反潜（4铝）</t>
    <phoneticPr fontId="2" type="noConversion"/>
  </si>
  <si>
    <t>反潜较高的4铝输出飞机</t>
    <phoneticPr fontId="2" type="noConversion"/>
  </si>
  <si>
    <t>流星（弹射）</t>
    <phoneticPr fontId="2" type="noConversion"/>
  </si>
  <si>
    <t>11轰（5铝）</t>
    <phoneticPr fontId="2" type="noConversion"/>
  </si>
  <si>
    <t>航战最强轰炸，打捞性能也不错</t>
    <phoneticPr fontId="2" type="noConversion"/>
  </si>
  <si>
    <t>PBJ</t>
    <phoneticPr fontId="2" type="noConversion"/>
  </si>
  <si>
    <t>15轰（9铝）</t>
    <phoneticPr fontId="2" type="noConversion"/>
  </si>
  <si>
    <t>14轰2反潜（7铝）</t>
    <phoneticPr fontId="2" type="noConversion"/>
  </si>
  <si>
    <t>火把鱼雷战斗机</t>
    <phoneticPr fontId="2" type="noConversion"/>
  </si>
  <si>
    <t>攻击机</t>
    <phoneticPr fontId="2" type="noConversion"/>
  </si>
  <si>
    <t>10雷5反潜6对空（5铝）</t>
    <phoneticPr fontId="2" type="noConversion"/>
  </si>
  <si>
    <t>能力全面，但哪项都不突出</t>
    <phoneticPr fontId="2" type="noConversion"/>
  </si>
  <si>
    <t>XTB2D空中海盗</t>
    <phoneticPr fontId="2" type="noConversion"/>
  </si>
  <si>
    <t>16雷3反潜（9铝）</t>
    <phoneticPr fontId="2" type="noConversion"/>
  </si>
  <si>
    <t>攻坚鱼雷机，性价比低</t>
    <phoneticPr fontId="2" type="noConversion"/>
  </si>
  <si>
    <t>15雷3反潜（8铝）</t>
    <phoneticPr fontId="2" type="noConversion"/>
  </si>
  <si>
    <t>J国双长管46厘米炮</t>
    <phoneticPr fontId="2" type="noConversion"/>
  </si>
  <si>
    <t>27火6空长射程</t>
    <phoneticPr fontId="2" type="noConversion"/>
  </si>
  <si>
    <t>非超长主炮</t>
    <phoneticPr fontId="2" type="noConversion"/>
  </si>
  <si>
    <t>试制四联41厘米主炮</t>
    <phoneticPr fontId="2" type="noConversion"/>
  </si>
  <si>
    <t>28火7空、-1命回长射程</t>
    <phoneticPr fontId="2" type="noConversion"/>
  </si>
  <si>
    <t>U国双联18寸炮</t>
    <phoneticPr fontId="2" type="noConversion"/>
  </si>
  <si>
    <t>28火、1命中</t>
    <phoneticPr fontId="2" type="noConversion"/>
  </si>
  <si>
    <t>超长主炮</t>
    <phoneticPr fontId="2" type="noConversion"/>
  </si>
  <si>
    <t>F国M1920三联450</t>
    <phoneticPr fontId="2" type="noConversion"/>
  </si>
  <si>
    <t>28火长射程</t>
    <phoneticPr fontId="2" type="noConversion"/>
  </si>
  <si>
    <t>I国双联45.7厘米炮</t>
    <phoneticPr fontId="2" type="noConversion"/>
  </si>
  <si>
    <t>27火2闪、长射程</t>
    <phoneticPr fontId="2" type="noConversion"/>
  </si>
  <si>
    <t>U国三联16寸炮MK7</t>
    <phoneticPr fontId="2" type="noConversion"/>
  </si>
  <si>
    <t>27火、3命中</t>
    <phoneticPr fontId="2" type="noConversion"/>
  </si>
  <si>
    <t>U国双联12寸炮CB</t>
    <phoneticPr fontId="2" type="noConversion"/>
  </si>
  <si>
    <t>13火、长射程</t>
    <phoneticPr fontId="2" type="noConversion"/>
  </si>
  <si>
    <t>不如另一款长射程重巡炮</t>
    <phoneticPr fontId="2" type="noConversion"/>
  </si>
  <si>
    <t>三年式20厘米炮+盘</t>
    <phoneticPr fontId="2" type="noConversion"/>
  </si>
  <si>
    <t>10火5命中10%上限J限定</t>
    <phoneticPr fontId="2" type="noConversion"/>
  </si>
  <si>
    <t>非输出日巡的首选主炮</t>
    <phoneticPr fontId="2" type="noConversion"/>
  </si>
  <si>
    <t>10火、长射程</t>
    <phoneticPr fontId="2" type="noConversion"/>
  </si>
  <si>
    <t>九二式鱼雷发射器3</t>
    <phoneticPr fontId="2" type="noConversion"/>
  </si>
  <si>
    <t>12雷、2命中、2闪</t>
    <phoneticPr fontId="2" type="noConversion"/>
  </si>
  <si>
    <t>略优于量产</t>
    <phoneticPr fontId="2" type="noConversion"/>
  </si>
  <si>
    <t>QH-50反潜无人机</t>
    <phoneticPr fontId="2" type="noConversion"/>
  </si>
  <si>
    <t>反潜装备</t>
    <phoneticPr fontId="2" type="noConversion"/>
  </si>
  <si>
    <t>12反潜、3索敌闪避</t>
    <phoneticPr fontId="2" type="noConversion"/>
  </si>
  <si>
    <t>伤害精算的产物，副属性有意义</t>
    <phoneticPr fontId="2" type="noConversion"/>
  </si>
  <si>
    <t>海猫舰空导弹</t>
    <phoneticPr fontId="2" type="noConversion"/>
  </si>
  <si>
    <t>防空炮</t>
    <phoneticPr fontId="2" type="noConversion"/>
  </si>
  <si>
    <t>13对空、50%补正</t>
    <phoneticPr fontId="2" type="noConversion"/>
  </si>
  <si>
    <t>最强防空炮，但比量产提升很小</t>
    <phoneticPr fontId="2" type="noConversion"/>
  </si>
  <si>
    <t>MK-12火控雷达</t>
    <phoneticPr fontId="2" type="noConversion"/>
  </si>
  <si>
    <t>雷达</t>
    <phoneticPr fontId="2" type="noConversion"/>
  </si>
  <si>
    <t>7命中、6对空</t>
    <phoneticPr fontId="2" type="noConversion"/>
  </si>
  <si>
    <t>金火控升级版</t>
    <phoneticPr fontId="2" type="noConversion"/>
  </si>
  <si>
    <t>先进型对海雷达</t>
    <phoneticPr fontId="2" type="noConversion"/>
  </si>
  <si>
    <t>10索敌、6命中</t>
    <phoneticPr fontId="2" type="noConversion"/>
  </si>
  <si>
    <t>单格索敌高于量产</t>
    <phoneticPr fontId="2" type="noConversion"/>
  </si>
  <si>
    <t>上游1甲</t>
    <phoneticPr fontId="2" type="noConversion"/>
  </si>
  <si>
    <t>22火10%穿甲</t>
    <phoneticPr fontId="2" type="noConversion"/>
  </si>
  <si>
    <t>比上游略有提升</t>
    <phoneticPr fontId="2" type="noConversion"/>
  </si>
  <si>
    <t>FFF动力炸弹</t>
    <phoneticPr fontId="2" type="noConversion"/>
  </si>
  <si>
    <t>3雷、20%命中率</t>
    <phoneticPr fontId="2" type="noConversion"/>
  </si>
  <si>
    <t>数字面板不错，练级可能有用</t>
    <phoneticPr fontId="2" type="noConversion"/>
  </si>
  <si>
    <t>Ka-15</t>
    <phoneticPr fontId="2" type="noConversion"/>
  </si>
  <si>
    <t>4索敌、8对潜、2命中</t>
    <phoneticPr fontId="2" type="noConversion"/>
  </si>
  <si>
    <t>伤害精算下凑少量索敌的装备</t>
    <phoneticPr fontId="2" type="noConversion"/>
  </si>
  <si>
    <t>暗夜女巫</t>
    <phoneticPr fontId="2" type="noConversion"/>
  </si>
  <si>
    <t>耐久+1、10命中</t>
    <phoneticPr fontId="2" type="noConversion"/>
  </si>
  <si>
    <t>航系专用，信浓、瑞凤、赤城</t>
    <phoneticPr fontId="2" type="noConversion"/>
  </si>
  <si>
    <t>舰载火箭弹</t>
    <phoneticPr fontId="2" type="noConversion"/>
  </si>
  <si>
    <t>12火、-5命中</t>
    <phoneticPr fontId="2" type="noConversion"/>
  </si>
  <si>
    <t>可当驱逐主炮看待，炮驱可用</t>
    <phoneticPr fontId="2" type="noConversion"/>
  </si>
  <si>
    <t>AR-231潜载侦察机</t>
    <phoneticPr fontId="2" type="noConversion"/>
  </si>
  <si>
    <t>9索敌</t>
    <phoneticPr fontId="2" type="noConversion"/>
  </si>
  <si>
    <t>补充索敌的优秀组件</t>
    <phoneticPr fontId="2" type="noConversion"/>
  </si>
  <si>
    <t>10火、中射程</t>
    <phoneticPr fontId="2" type="noConversion"/>
  </si>
  <si>
    <t>航系调节射程用，输出增益小</t>
    <phoneticPr fontId="2" type="noConversion"/>
  </si>
  <si>
    <t>MK13</t>
    <phoneticPr fontId="2" type="noConversion"/>
  </si>
  <si>
    <t>9命中、4索敌</t>
    <phoneticPr fontId="2" type="noConversion"/>
  </si>
  <si>
    <t>最高命中火控雷达</t>
    <phoneticPr fontId="2" type="noConversion"/>
  </si>
  <si>
    <t>潜用SJ雷达</t>
    <phoneticPr fontId="2" type="noConversion"/>
  </si>
  <si>
    <t>7索敌、3雷2闪2命</t>
    <phoneticPr fontId="2" type="noConversion"/>
  </si>
  <si>
    <t>潜艇索敌组件，需看数值选择</t>
    <phoneticPr fontId="2" type="noConversion"/>
  </si>
  <si>
    <t>剑鱼（厌战）</t>
    <phoneticPr fontId="2" type="noConversion"/>
  </si>
  <si>
    <t>侦察机</t>
    <phoneticPr fontId="2" type="noConversion"/>
  </si>
  <si>
    <t>12反潜（4铝）</t>
    <phoneticPr fontId="2" type="noConversion"/>
  </si>
  <si>
    <t>高性能声纳、轻母反潜可用</t>
    <phoneticPr fontId="2" type="noConversion"/>
  </si>
  <si>
    <t>SR.A/1水上战斗机</t>
    <phoneticPr fontId="2" type="noConversion"/>
  </si>
  <si>
    <t>11对空（航战可用）</t>
    <phoneticPr fontId="2" type="noConversion"/>
  </si>
  <si>
    <t>航战可用，性能落后</t>
    <phoneticPr fontId="2" type="noConversion"/>
  </si>
  <si>
    <t>Bf109E-加兰德</t>
    <phoneticPr fontId="2" type="noConversion"/>
  </si>
  <si>
    <t>12对空、3命中、3幸运</t>
    <phoneticPr fontId="2" type="noConversion"/>
  </si>
  <si>
    <t>12空偏低，可用</t>
    <phoneticPr fontId="2" type="noConversion"/>
  </si>
  <si>
    <t>F7F虎猫</t>
    <phoneticPr fontId="2" type="noConversion"/>
  </si>
  <si>
    <t>8对空、8轰</t>
    <phoneticPr fontId="2" type="noConversion"/>
  </si>
  <si>
    <t>特殊飞机，提高炮击伤害用</t>
    <phoneticPr fontId="2" type="noConversion"/>
  </si>
  <si>
    <t>SBD-百思特</t>
    <phoneticPr fontId="2" type="noConversion"/>
  </si>
  <si>
    <t>10轰5命中（5铝）</t>
    <phoneticPr fontId="2" type="noConversion"/>
  </si>
  <si>
    <t>高额命中，有战术用途</t>
    <phoneticPr fontId="2" type="noConversion"/>
  </si>
  <si>
    <t>瑞云12型</t>
    <phoneticPr fontId="2" type="noConversion"/>
  </si>
  <si>
    <t>9轰、2对空（5铝）</t>
    <phoneticPr fontId="2" type="noConversion"/>
  </si>
  <si>
    <t>航战航巡可用，性能较一般</t>
    <phoneticPr fontId="2" type="noConversion"/>
  </si>
  <si>
    <t>FW190(BT)</t>
    <phoneticPr fontId="2" type="noConversion"/>
  </si>
  <si>
    <t>9空、8轰（6铝）</t>
    <phoneticPr fontId="2" type="noConversion"/>
  </si>
  <si>
    <t>比开发货F4U-7提升极少</t>
    <phoneticPr fontId="2" type="noConversion"/>
  </si>
  <si>
    <t>PBJ-1J</t>
    <phoneticPr fontId="2" type="noConversion"/>
  </si>
  <si>
    <t>14轰3命中（9铝）</t>
    <phoneticPr fontId="2" type="noConversion"/>
  </si>
  <si>
    <t>性价比低</t>
    <phoneticPr fontId="2" type="noConversion"/>
  </si>
  <si>
    <t>TBD-1A</t>
    <phoneticPr fontId="2" type="noConversion"/>
  </si>
  <si>
    <t>8雷5反潜（5铝）</t>
    <phoneticPr fontId="2" type="noConversion"/>
  </si>
  <si>
    <t>属性差，特效不够明显</t>
    <phoneticPr fontId="2" type="noConversion"/>
  </si>
  <si>
    <t>E国18英寸双联炮</t>
    <phoneticPr fontId="2" type="noConversion"/>
  </si>
  <si>
    <t>27火</t>
    <phoneticPr fontId="2" type="noConversion"/>
  </si>
  <si>
    <t>性能较差的主炮</t>
    <phoneticPr fontId="2" type="noConversion"/>
  </si>
  <si>
    <t>特制穿甲弹</t>
    <phoneticPr fontId="2" type="noConversion"/>
  </si>
  <si>
    <t>炮弹</t>
    <phoneticPr fontId="2" type="noConversion"/>
  </si>
  <si>
    <t>不如482炮弹</t>
    <phoneticPr fontId="2" type="noConversion"/>
  </si>
  <si>
    <t>61cm四联F3鱼雷</t>
    <phoneticPr fontId="2" type="noConversion"/>
  </si>
  <si>
    <t>12雷、1命中、2闪</t>
    <phoneticPr fontId="2" type="noConversion"/>
  </si>
  <si>
    <t>不错的鱼雷，略优于量产</t>
    <phoneticPr fontId="2" type="noConversion"/>
  </si>
  <si>
    <t>特四式内火艇</t>
    <phoneticPr fontId="2" type="noConversion"/>
  </si>
  <si>
    <t>6雷、10%闭幕命中</t>
    <phoneticPr fontId="2" type="noConversion"/>
  </si>
  <si>
    <t>闭幕命中较为边缘</t>
    <phoneticPr fontId="2" type="noConversion"/>
  </si>
  <si>
    <t>PBY-2500反潜火箭</t>
    <phoneticPr fontId="2" type="noConversion"/>
  </si>
  <si>
    <t>15反潜</t>
    <phoneticPr fontId="2" type="noConversion"/>
  </si>
  <si>
    <t>弱于刺猬弹</t>
    <phoneticPr fontId="2" type="noConversion"/>
  </si>
  <si>
    <t>鱼雷方位盘</t>
    <phoneticPr fontId="2" type="noConversion"/>
  </si>
  <si>
    <t>4雷4命 10%鱼雷命中率</t>
    <phoneticPr fontId="2" type="noConversion"/>
  </si>
  <si>
    <t>萨博08反舰导弹</t>
    <phoneticPr fontId="2" type="noConversion"/>
  </si>
  <si>
    <t>20火</t>
    <phoneticPr fontId="2" type="noConversion"/>
  </si>
  <si>
    <t>有上游不需要它，也省不了多少</t>
    <phoneticPr fontId="2" type="noConversion"/>
  </si>
  <si>
    <t>荣誉蓝丝带</t>
    <phoneticPr fontId="2" type="noConversion"/>
  </si>
  <si>
    <t>2反潜、5回避</t>
    <phoneticPr fontId="2" type="noConversion"/>
  </si>
  <si>
    <t>防御小声纳，但数值过低</t>
    <phoneticPr fontId="2" type="noConversion"/>
  </si>
  <si>
    <t>10闪避</t>
    <phoneticPr fontId="2" type="noConversion"/>
  </si>
  <si>
    <t>比量产装无明显提升</t>
    <phoneticPr fontId="2" type="noConversion"/>
  </si>
  <si>
    <t>小提姆火箭弹</t>
    <phoneticPr fontId="2" type="noConversion"/>
  </si>
  <si>
    <t>5轰、10%开幕威力</t>
    <phoneticPr fontId="2" type="noConversion"/>
  </si>
  <si>
    <t>性能不如飞机，三格航母可用</t>
    <phoneticPr fontId="2" type="noConversion"/>
  </si>
  <si>
    <t>喷火.9374</t>
    <phoneticPr fontId="2" type="noConversion"/>
  </si>
  <si>
    <t>10对空</t>
    <phoneticPr fontId="2" type="noConversion"/>
  </si>
  <si>
    <t>不如量产</t>
    <phoneticPr fontId="2" type="noConversion"/>
  </si>
  <si>
    <t>海斗士（信念号）</t>
    <phoneticPr fontId="2" type="noConversion"/>
  </si>
  <si>
    <t>9空5闪（3铝）</t>
    <phoneticPr fontId="2" type="noConversion"/>
  </si>
  <si>
    <t>不多的3铝战斗机，玩具</t>
    <phoneticPr fontId="2" type="noConversion"/>
  </si>
  <si>
    <t>波音218-罗伯特</t>
    <phoneticPr fontId="2" type="noConversion"/>
  </si>
  <si>
    <t>9对空（3铝）</t>
    <phoneticPr fontId="2" type="noConversion"/>
  </si>
  <si>
    <t>时代的眼泪</t>
    <phoneticPr fontId="2" type="noConversion"/>
  </si>
  <si>
    <t>霍克3-志航</t>
    <phoneticPr fontId="2" type="noConversion"/>
  </si>
  <si>
    <t>9对空（4铝）</t>
    <phoneticPr fontId="2" type="noConversion"/>
  </si>
  <si>
    <t>F2A-萨奇</t>
    <phoneticPr fontId="2" type="noConversion"/>
  </si>
  <si>
    <t>10对空、6闪避、2命中</t>
    <phoneticPr fontId="2" type="noConversion"/>
  </si>
  <si>
    <t>性能很差了，其他属性补不了</t>
    <phoneticPr fontId="2" type="noConversion"/>
  </si>
  <si>
    <t>伊16-哲生</t>
    <phoneticPr fontId="2" type="noConversion"/>
  </si>
  <si>
    <t>10对空（4铝）</t>
    <phoneticPr fontId="2" type="noConversion"/>
  </si>
  <si>
    <t>4铝最强战斗机，葛朗台可用</t>
    <phoneticPr fontId="2" type="noConversion"/>
  </si>
  <si>
    <t>震电</t>
    <phoneticPr fontId="2" type="noConversion"/>
  </si>
  <si>
    <t>12对空（6铝）</t>
    <phoneticPr fontId="2" type="noConversion"/>
  </si>
  <si>
    <t>P-51阅兵典礼</t>
    <phoneticPr fontId="2" type="noConversion"/>
  </si>
  <si>
    <t>12对空、4闪避</t>
    <phoneticPr fontId="2" type="noConversion"/>
  </si>
  <si>
    <t>性能落伍，很贵</t>
    <phoneticPr fontId="2" type="noConversion"/>
  </si>
  <si>
    <t>海怒战斗机</t>
    <phoneticPr fontId="2" type="noConversion"/>
  </si>
  <si>
    <t>11对空、3轰（6铝）</t>
    <phoneticPr fontId="2" type="noConversion"/>
  </si>
  <si>
    <t>F4U-波音顿</t>
    <phoneticPr fontId="2" type="noConversion"/>
  </si>
  <si>
    <t>12对空、3闪避、3命中</t>
    <phoneticPr fontId="2" type="noConversion"/>
  </si>
  <si>
    <t>SB2U-弗莱明</t>
    <phoneticPr fontId="2" type="noConversion"/>
  </si>
  <si>
    <t>10轰、2命中（5铝）</t>
    <phoneticPr fontId="2" type="noConversion"/>
  </si>
  <si>
    <t>和BTD半斤八两</t>
    <phoneticPr fontId="2" type="noConversion"/>
  </si>
  <si>
    <t>He119</t>
    <phoneticPr fontId="2" type="noConversion"/>
  </si>
  <si>
    <t>10轰（6铝）</t>
    <phoneticPr fontId="2" type="noConversion"/>
  </si>
  <si>
    <t>性能已落后</t>
    <phoneticPr fontId="2" type="noConversion"/>
  </si>
  <si>
    <t>G国三联203毫米炮</t>
    <phoneticPr fontId="2" type="noConversion"/>
  </si>
  <si>
    <t>6火、1命、3闪</t>
    <phoneticPr fontId="2" type="noConversion"/>
  </si>
  <si>
    <t>比量产无明显优势</t>
    <phoneticPr fontId="2" type="noConversion"/>
  </si>
  <si>
    <t>E国防空火箭弹</t>
    <phoneticPr fontId="2" type="noConversion"/>
  </si>
  <si>
    <t>降低10%鱼雷机命中</t>
    <phoneticPr fontId="2" type="noConversion"/>
  </si>
  <si>
    <t>玩具，个别情况可能有用</t>
    <phoneticPr fontId="2" type="noConversion"/>
  </si>
  <si>
    <t>砰砰炮（282）</t>
    <phoneticPr fontId="2" type="noConversion"/>
  </si>
  <si>
    <t>9对空</t>
    <phoneticPr fontId="2" type="noConversion"/>
  </si>
  <si>
    <t>F国四联37高炮</t>
    <phoneticPr fontId="2" type="noConversion"/>
  </si>
  <si>
    <t>蜘蛛手套</t>
    <phoneticPr fontId="2" type="noConversion"/>
  </si>
  <si>
    <t>1%经验</t>
    <phoneticPr fontId="2" type="noConversion"/>
  </si>
  <si>
    <t>聊胜于无的玩具</t>
    <phoneticPr fontId="2" type="noConversion"/>
  </si>
  <si>
    <t>奇迹球鞋</t>
    <phoneticPr fontId="2" type="noConversion"/>
  </si>
  <si>
    <t>蓝色战袍</t>
    <phoneticPr fontId="2" type="noConversion"/>
  </si>
  <si>
    <t>红黑球袜</t>
    <phoneticPr fontId="2" type="noConversion"/>
  </si>
  <si>
    <t>J国短管单装20cm炮</t>
    <phoneticPr fontId="2" type="noConversion"/>
  </si>
  <si>
    <t>5反潜</t>
    <phoneticPr fontId="2" type="noConversion"/>
  </si>
  <si>
    <t>性能差，身为强化部件也没用</t>
    <phoneticPr fontId="2" type="noConversion"/>
  </si>
  <si>
    <t>PAT-52火箭鱼雷</t>
    <phoneticPr fontId="2" type="noConversion"/>
  </si>
  <si>
    <t>10%鱼雷命中率</t>
    <phoneticPr fontId="2" type="noConversion"/>
  </si>
  <si>
    <t>特效一般，占个格子太过分</t>
    <phoneticPr fontId="2" type="noConversion"/>
  </si>
  <si>
    <t>消声瓦</t>
    <phoneticPr fontId="2" type="noConversion"/>
  </si>
  <si>
    <t>9回避</t>
    <phoneticPr fontId="2" type="noConversion"/>
  </si>
  <si>
    <t>第23驱逐舰中队旗</t>
    <phoneticPr fontId="2" type="noConversion"/>
  </si>
  <si>
    <t>3点四项属性、5雷</t>
    <phoneticPr fontId="2" type="noConversion"/>
  </si>
  <si>
    <t>增益不如通用装备，且无反潜</t>
    <phoneticPr fontId="2" type="noConversion"/>
  </si>
  <si>
    <t>通气管（潜艇）</t>
    <phoneticPr fontId="2" type="noConversion"/>
  </si>
  <si>
    <t>5%经验、7闪避</t>
    <phoneticPr fontId="2" type="noConversion"/>
  </si>
  <si>
    <t>主要功能为经验道具</t>
    <phoneticPr fontId="2" type="noConversion"/>
  </si>
  <si>
    <t>神秘电子设备</t>
    <phoneticPr fontId="2" type="noConversion"/>
  </si>
  <si>
    <t>？？？</t>
    <phoneticPr fontId="2" type="noConversion"/>
  </si>
  <si>
    <t>作用不明，无有用报告</t>
    <phoneticPr fontId="2" type="noConversion"/>
  </si>
  <si>
    <t>NEW</t>
    <phoneticPr fontId="2" type="noConversion"/>
  </si>
  <si>
    <t>种类代号</t>
    <phoneticPr fontId="2" type="noConversion"/>
  </si>
  <si>
    <t>参考目标</t>
    <phoneticPr fontId="2" type="noConversion"/>
  </si>
  <si>
    <t>纯增益换算值</t>
    <phoneticPr fontId="2" type="noConversion"/>
  </si>
  <si>
    <t>青霜11+2</t>
    <phoneticPr fontId="2" type="noConversion"/>
  </si>
  <si>
    <t>4空4轰炮击</t>
    <phoneticPr fontId="2" type="noConversion"/>
  </si>
  <si>
    <t>4空</t>
    <phoneticPr fontId="2" type="noConversion"/>
  </si>
  <si>
    <t>2空 3幸运</t>
    <phoneticPr fontId="2" type="noConversion"/>
  </si>
  <si>
    <t>1空 2命中</t>
    <phoneticPr fontId="2" type="noConversion"/>
  </si>
  <si>
    <t>2+2+5</t>
    <phoneticPr fontId="2" type="noConversion"/>
  </si>
  <si>
    <t>性价比</t>
    <phoneticPr fontId="2" type="noConversion"/>
  </si>
  <si>
    <t>粗略分</t>
    <phoneticPr fontId="2" type="noConversion"/>
  </si>
  <si>
    <t>无</t>
    <phoneticPr fontId="2" type="noConversion"/>
  </si>
  <si>
    <t>5exp</t>
    <phoneticPr fontId="2" type="noConversion"/>
  </si>
  <si>
    <t>5命中</t>
    <phoneticPr fontId="2" type="noConversion"/>
  </si>
  <si>
    <t>3空</t>
    <phoneticPr fontId="2" type="noConversion"/>
  </si>
  <si>
    <t>无</t>
    <phoneticPr fontId="2" type="noConversion"/>
  </si>
  <si>
    <t>1空 3命3幸运</t>
    <phoneticPr fontId="2" type="noConversion"/>
  </si>
  <si>
    <t>3轰炮击</t>
    <phoneticPr fontId="2" type="noConversion"/>
  </si>
  <si>
    <t>攻击增益</t>
    <phoneticPr fontId="2" type="noConversion"/>
  </si>
  <si>
    <t>5+5 1轰=8</t>
    <phoneticPr fontId="2" type="noConversion"/>
  </si>
  <si>
    <t>攻坚KUK相当16</t>
    <phoneticPr fontId="2" type="noConversion"/>
  </si>
  <si>
    <t>G55S空潜和11</t>
    <phoneticPr fontId="2" type="noConversion"/>
  </si>
  <si>
    <t>天山系列</t>
    <phoneticPr fontId="2" type="noConversion"/>
  </si>
  <si>
    <t>3潜</t>
    <phoneticPr fontId="2" type="noConversion"/>
  </si>
  <si>
    <t>复仇者</t>
    <phoneticPr fontId="2" type="noConversion"/>
  </si>
  <si>
    <t>-7雷+4轰，9索敌</t>
    <phoneticPr fontId="2" type="noConversion"/>
  </si>
  <si>
    <t>2雷5索敌</t>
    <phoneticPr fontId="2" type="noConversion"/>
  </si>
  <si>
    <t>紫云8索敌</t>
    <phoneticPr fontId="2" type="noConversion"/>
  </si>
  <si>
    <t>4索敌</t>
    <phoneticPr fontId="2" type="noConversion"/>
  </si>
  <si>
    <t>3雷</t>
    <phoneticPr fontId="2" type="noConversion"/>
  </si>
  <si>
    <t>G55S空潜和11</t>
    <phoneticPr fontId="2" type="noConversion"/>
  </si>
  <si>
    <t>攻坚KUK相当16轰</t>
    <phoneticPr fontId="2" type="noConversion"/>
  </si>
  <si>
    <t>紫声纳10</t>
    <phoneticPr fontId="2" type="noConversion"/>
  </si>
  <si>
    <t>2潜（轻巡轻母）</t>
    <phoneticPr fontId="2" type="noConversion"/>
  </si>
  <si>
    <t>4索敌5雷非输出</t>
    <phoneticPr fontId="2" type="noConversion"/>
  </si>
  <si>
    <t>4雷（半输出）</t>
    <phoneticPr fontId="2" type="noConversion"/>
  </si>
  <si>
    <t>日常阶梯</t>
    <phoneticPr fontId="2" type="noConversion"/>
  </si>
  <si>
    <t>+2</t>
    <phoneticPr fontId="2" type="noConversion"/>
  </si>
  <si>
    <t>+2 2命中</t>
    <phoneticPr fontId="2" type="noConversion"/>
  </si>
  <si>
    <t>+1</t>
    <phoneticPr fontId="2" type="noConversion"/>
  </si>
  <si>
    <t>+0</t>
    <phoneticPr fontId="2" type="noConversion"/>
  </si>
  <si>
    <t>2空潜6雷转8轰半输出</t>
    <phoneticPr fontId="2" type="noConversion"/>
  </si>
  <si>
    <t>3火</t>
    <phoneticPr fontId="2" type="noConversion"/>
  </si>
  <si>
    <t>4火</t>
    <phoneticPr fontId="2" type="noConversion"/>
  </si>
  <si>
    <t>2火</t>
    <phoneticPr fontId="2" type="noConversion"/>
  </si>
  <si>
    <t>26火命和</t>
    <phoneticPr fontId="2" type="noConversion"/>
  </si>
  <si>
    <t>1火</t>
    <phoneticPr fontId="2" type="noConversion"/>
  </si>
  <si>
    <t>3火</t>
    <phoneticPr fontId="2" type="noConversion"/>
  </si>
  <si>
    <t>1火</t>
    <phoneticPr fontId="2" type="noConversion"/>
  </si>
  <si>
    <t>4火</t>
    <phoneticPr fontId="2" type="noConversion"/>
  </si>
  <si>
    <t>1火</t>
    <phoneticPr fontId="2" type="noConversion"/>
  </si>
  <si>
    <t>10+8</t>
    <phoneticPr fontId="2" type="noConversion"/>
  </si>
  <si>
    <t>10+8</t>
    <phoneticPr fontId="2" type="noConversion"/>
  </si>
  <si>
    <t>声纳/精算</t>
    <phoneticPr fontId="2" type="noConversion"/>
  </si>
  <si>
    <t>2火5空</t>
    <phoneticPr fontId="2" type="noConversion"/>
  </si>
  <si>
    <t>计6火</t>
    <phoneticPr fontId="2" type="noConversion"/>
  </si>
  <si>
    <t>12+1雷</t>
    <phoneticPr fontId="2" type="noConversion"/>
  </si>
  <si>
    <t>2雷</t>
    <phoneticPr fontId="2" type="noConversion"/>
  </si>
  <si>
    <t>1雷</t>
    <phoneticPr fontId="2" type="noConversion"/>
  </si>
  <si>
    <t>2雷，雷巡计=8</t>
    <phoneticPr fontId="2" type="noConversion"/>
  </si>
  <si>
    <t>15+3</t>
    <phoneticPr fontId="2" type="noConversion"/>
  </si>
  <si>
    <t>投弹/精算</t>
    <phoneticPr fontId="2" type="noConversion"/>
  </si>
  <si>
    <t>3索敌3闪</t>
    <phoneticPr fontId="2" type="noConversion"/>
  </si>
  <si>
    <t>上游20</t>
    <phoneticPr fontId="2" type="noConversion"/>
  </si>
  <si>
    <t>黄铜20</t>
    <phoneticPr fontId="2" type="noConversion"/>
  </si>
  <si>
    <t>金火控</t>
    <phoneticPr fontId="2" type="noConversion"/>
  </si>
  <si>
    <t>紫云8索敌</t>
    <phoneticPr fontId="2" type="noConversion"/>
  </si>
  <si>
    <t>2索敌</t>
    <phoneticPr fontId="2" type="noConversion"/>
  </si>
  <si>
    <t>7火10穿甲~8火</t>
    <phoneticPr fontId="2" type="noConversion"/>
  </si>
  <si>
    <t>-5铝</t>
    <phoneticPr fontId="2" type="noConversion"/>
  </si>
  <si>
    <t>2火5穿甲~2.5火</t>
    <phoneticPr fontId="2" type="noConversion"/>
  </si>
  <si>
    <t>6火</t>
    <phoneticPr fontId="2" type="noConversion"/>
  </si>
  <si>
    <t>攻坚KUK相当16</t>
    <phoneticPr fontId="2" type="noConversion"/>
  </si>
  <si>
    <t>3火3幸运3甲3闪</t>
    <phoneticPr fontId="2" type="noConversion"/>
  </si>
  <si>
    <t>声纳/精算</t>
    <phoneticPr fontId="2" type="noConversion"/>
  </si>
  <si>
    <t>告警5</t>
    <phoneticPr fontId="2" type="noConversion"/>
  </si>
  <si>
    <t>4索敌</t>
    <phoneticPr fontId="2" type="noConversion"/>
  </si>
  <si>
    <t>2索敌3雷</t>
    <phoneticPr fontId="2" type="noConversion"/>
  </si>
  <si>
    <t>后备弹=全伤25%</t>
    <phoneticPr fontId="2" type="noConversion"/>
  </si>
  <si>
    <t>光环~20%</t>
    <phoneticPr fontId="2" type="noConversion"/>
  </si>
  <si>
    <t>10+2相当11火</t>
    <phoneticPr fontId="2" type="noConversion"/>
  </si>
  <si>
    <t>1.5火/10上限</t>
    <phoneticPr fontId="2" type="noConversion"/>
  </si>
  <si>
    <t>2火2空</t>
    <phoneticPr fontId="2" type="noConversion"/>
  </si>
  <si>
    <t>MK16三联6寸消焰</t>
    <phoneticPr fontId="2" type="noConversion"/>
  </si>
  <si>
    <t>~4轰无炮击（配3B25）小格子+50%-100%</t>
    <phoneticPr fontId="2" type="noConversion"/>
  </si>
  <si>
    <t>雷达</t>
    <phoneticPr fontId="2" type="noConversion"/>
  </si>
  <si>
    <t>10空、3索敌</t>
    <phoneticPr fontId="2" type="noConversion"/>
  </si>
  <si>
    <t>鱼雷</t>
    <phoneticPr fontId="2" type="noConversion"/>
  </si>
  <si>
    <t>11雷、5潜、2命中</t>
    <phoneticPr fontId="2" type="noConversion"/>
  </si>
  <si>
    <t>不太亏雷装的声纳雷，补伤很好</t>
    <phoneticPr fontId="2" type="noConversion"/>
  </si>
  <si>
    <t>轰炸机</t>
    <phoneticPr fontId="2" type="noConversion"/>
  </si>
  <si>
    <t>5空、13轰（7铝）</t>
    <phoneticPr fontId="2" type="noConversion"/>
  </si>
  <si>
    <t>15雷、5反潜（6铝）</t>
    <phoneticPr fontId="2" type="noConversion"/>
  </si>
  <si>
    <t>博福斯双联120毫米炮</t>
    <phoneticPr fontId="2" type="noConversion"/>
  </si>
  <si>
    <t>主炮-驱逐</t>
    <phoneticPr fontId="2" type="noConversion"/>
  </si>
  <si>
    <t>3火、8对空、3索敌</t>
    <phoneticPr fontId="2" type="noConversion"/>
  </si>
  <si>
    <t>意义不明，直接带对空雷达较好</t>
    <phoneticPr fontId="2" type="noConversion"/>
  </si>
  <si>
    <t>18雷、-1命中、-2回避</t>
    <phoneticPr fontId="2" type="noConversion"/>
  </si>
  <si>
    <t>9装甲（大船限定）</t>
    <phoneticPr fontId="2" type="noConversion"/>
  </si>
  <si>
    <t>通常普列塞已经够用</t>
    <phoneticPr fontId="2" type="noConversion"/>
  </si>
  <si>
    <t>3空=4.5轰</t>
    <phoneticPr fontId="2" type="noConversion"/>
  </si>
  <si>
    <t>性价比、性能均极好</t>
    <phoneticPr fontId="2" type="noConversion"/>
  </si>
  <si>
    <t>补正已退环境，白板接近量产</t>
    <phoneticPr fontId="2" type="noConversion"/>
  </si>
  <si>
    <t>Me.P1099</t>
    <phoneticPr fontId="2" type="noConversion"/>
  </si>
  <si>
    <t>制空不错的一线轰炸机，可攻坚</t>
    <phoneticPr fontId="2" type="noConversion"/>
  </si>
  <si>
    <t>AM-1拳击手</t>
    <phoneticPr fontId="2" type="noConversion"/>
  </si>
  <si>
    <t>性能不错，性价比已不足</t>
    <phoneticPr fontId="2" type="noConversion"/>
  </si>
  <si>
    <t>性能不错，性价比已不足</t>
    <phoneticPr fontId="2" type="noConversion"/>
  </si>
  <si>
    <t>A2D天鲨</t>
    <phoneticPr fontId="2" type="noConversion"/>
  </si>
  <si>
    <t>图-91</t>
    <phoneticPr fontId="2" type="noConversion"/>
  </si>
  <si>
    <t>性能已失去优势</t>
    <phoneticPr fontId="2" type="noConversion"/>
  </si>
  <si>
    <t>超长主炮，总属性较高</t>
    <phoneticPr fontId="2" type="noConversion"/>
  </si>
  <si>
    <t>J国试制48cm联装炮</t>
    <phoneticPr fontId="2" type="noConversion"/>
  </si>
  <si>
    <t>S国改良180毫米炮</t>
    <phoneticPr fontId="2" type="noConversion"/>
  </si>
  <si>
    <t>六联533毫米鱼雷</t>
    <phoneticPr fontId="2" type="noConversion"/>
  </si>
  <si>
    <t>SP指示雷达</t>
    <phoneticPr fontId="2" type="noConversion"/>
  </si>
  <si>
    <t>四联零式72厘米鱼雷</t>
    <phoneticPr fontId="2" type="noConversion"/>
  </si>
  <si>
    <t>J国72cm三联雷</t>
    <phoneticPr fontId="2" type="noConversion"/>
  </si>
  <si>
    <t>重雷装，攻坚追求伤害时有意义</t>
    <phoneticPr fontId="2" type="noConversion"/>
  </si>
  <si>
    <t>15雷、2反潜（6铝）</t>
    <phoneticPr fontId="2" type="noConversion"/>
  </si>
  <si>
    <t>12+1</t>
    <phoneticPr fontId="2" type="noConversion"/>
  </si>
  <si>
    <t>11雷，-5潜</t>
    <phoneticPr fontId="2" type="noConversion"/>
  </si>
  <si>
    <t>6雷，少量减成</t>
    <phoneticPr fontId="2" type="noConversion"/>
  </si>
  <si>
    <t>-18减伤对空 12炮0.4=50.5补正对空</t>
    <phoneticPr fontId="2" type="noConversion"/>
  </si>
  <si>
    <t>三英寸37.5空</t>
    <phoneticPr fontId="2" type="noConversion"/>
  </si>
  <si>
    <t>5.4空</t>
    <phoneticPr fontId="2" type="noConversion"/>
  </si>
  <si>
    <t>雅克1B-莉莉娅</t>
    <phoneticPr fontId="2" type="noConversion"/>
  </si>
  <si>
    <t>LA7-阔日杜布</t>
    <phoneticPr fontId="2" type="noConversion"/>
  </si>
  <si>
    <t>F4U-足球战争</t>
    <phoneticPr fontId="2" type="noConversion"/>
  </si>
  <si>
    <t>13轰、6潜（5铝）</t>
    <phoneticPr fontId="2" type="noConversion"/>
  </si>
  <si>
    <t>黄蜂直升机AS12</t>
    <phoneticPr fontId="2" type="noConversion"/>
  </si>
  <si>
    <t>9轰、中射程（5铝）</t>
    <phoneticPr fontId="2" type="noConversion"/>
  </si>
  <si>
    <t>U国双联20英寸主炮</t>
    <phoneticPr fontId="2" type="noConversion"/>
  </si>
  <si>
    <t>主炮-战列</t>
    <phoneticPr fontId="2" type="noConversion"/>
  </si>
  <si>
    <t>29火-2命-5回、超长</t>
    <phoneticPr fontId="2" type="noConversion"/>
  </si>
  <si>
    <t>F国单装27厘米炮</t>
    <phoneticPr fontId="2" type="noConversion"/>
  </si>
  <si>
    <t>9火1命1回、长射程</t>
    <phoneticPr fontId="2" type="noConversion"/>
  </si>
  <si>
    <t>FW190A5/U14</t>
    <phoneticPr fontId="2" type="noConversion"/>
  </si>
  <si>
    <t>9空8雷3潜（5铝）</t>
    <phoneticPr fontId="2" type="noConversion"/>
  </si>
  <si>
    <t>12索敌、6命、3回</t>
    <phoneticPr fontId="2" type="noConversion"/>
  </si>
  <si>
    <t>+3</t>
    <phoneticPr fontId="2" type="noConversion"/>
  </si>
  <si>
    <t>液压弹射器</t>
    <phoneticPr fontId="2" type="noConversion"/>
  </si>
  <si>
    <t>SBD-麦克拉斯基</t>
    <phoneticPr fontId="2" type="noConversion"/>
  </si>
  <si>
    <t>Br.960</t>
    <phoneticPr fontId="2" type="noConversion"/>
  </si>
  <si>
    <t>萤火虫AS.MK5</t>
    <phoneticPr fontId="2" type="noConversion"/>
  </si>
  <si>
    <t>目前性价比最高的轰炸机</t>
    <phoneticPr fontId="2" type="noConversion"/>
  </si>
  <si>
    <t>性能全面，但轰炸已经偏低</t>
    <phoneticPr fontId="2" type="noConversion"/>
  </si>
  <si>
    <t>性能很差的主炮</t>
    <phoneticPr fontId="2" type="noConversion"/>
  </si>
  <si>
    <t>目前最好的轻巡长炮</t>
    <phoneticPr fontId="2" type="noConversion"/>
  </si>
  <si>
    <t>Ar国双联24厘米炮</t>
    <phoneticPr fontId="2" type="noConversion"/>
  </si>
  <si>
    <t>SG雷达(CL-50)</t>
    <phoneticPr fontId="2" type="noConversion"/>
  </si>
  <si>
    <t>塘鹅</t>
    <phoneticPr fontId="2" type="noConversion"/>
  </si>
  <si>
    <t>TBM-3W</t>
    <phoneticPr fontId="2" type="noConversion"/>
  </si>
  <si>
    <t>护航航母用，但有铝耗不如雷达</t>
    <phoneticPr fontId="2" type="noConversion"/>
  </si>
  <si>
    <t>G.55S上位，用处不算大</t>
    <phoneticPr fontId="2" type="noConversion"/>
  </si>
  <si>
    <t>开启航系低损失调射程新时代</t>
    <phoneticPr fontId="2" type="noConversion"/>
  </si>
  <si>
    <t>性价比不如另两款轻巡炮</t>
    <phoneticPr fontId="2" type="noConversion"/>
  </si>
  <si>
    <t>低价轻巡长炮，属性提升不大</t>
    <phoneticPr fontId="2" type="noConversion"/>
  </si>
  <si>
    <t>单格最高索敌，强力且通用</t>
    <phoneticPr fontId="2" type="noConversion"/>
  </si>
  <si>
    <t>高脚柜炸弹</t>
    <phoneticPr fontId="2" type="noConversion"/>
  </si>
  <si>
    <t>导战用重火力，活动已证明价值</t>
    <phoneticPr fontId="2" type="noConversion"/>
  </si>
  <si>
    <t>复仇上位，基本持平同档轰炸机</t>
    <phoneticPr fontId="2" type="noConversion"/>
  </si>
  <si>
    <t>生存用小声纳，持平507B迷彩</t>
    <phoneticPr fontId="2" type="noConversion"/>
  </si>
  <si>
    <t>no-2（588航空团）</t>
    <phoneticPr fontId="2" type="noConversion"/>
  </si>
  <si>
    <t>多层装甲</t>
    <phoneticPr fontId="2" type="noConversion"/>
  </si>
  <si>
    <t>新型高压锅炉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</si>
</sst>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7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9" fontId="12" fillId="0" borderId="1" xfId="0" applyNumberFormat="1" applyFont="1" applyBorder="1">
      <alignment vertical="center"/>
    </xf>
    <xf numFmtId="0" fontId="12" fillId="0" borderId="1" xfId="0" quotePrefix="1" applyFont="1" applyBorder="1">
      <alignment vertical="center"/>
    </xf>
    <xf numFmtId="0" fontId="10" fillId="0" borderId="1" xfId="0" applyFont="1" applyFill="1" applyBorder="1">
      <alignment vertical="center"/>
    </xf>
  </cellXfs>
  <cellStyles count="1">
    <cellStyle name="常规" xfId="0" builtinId="0"/>
  </cellStyles>
  <dxfs count="5"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5.375" defaultRowHeight="15" customHeight="1"/>
  <cols>
    <col min="1" max="1" width="4.5" style="2" customWidth="1"/>
    <col min="2" max="2" width="19" style="1" customWidth="1"/>
    <col min="3" max="3" width="1.5" style="1" customWidth="1"/>
    <col min="4" max="4" width="9.625" style="2" customWidth="1"/>
    <col min="5" max="5" width="20.625" style="2" customWidth="1"/>
    <col min="6" max="6" width="5" style="2" customWidth="1"/>
    <col min="7" max="7" width="5.125" style="2" customWidth="1"/>
    <col min="8" max="8" width="27.75" style="2" customWidth="1"/>
    <col min="9" max="9" width="5" style="2" customWidth="1"/>
    <col min="10" max="10" width="5.125" style="2" customWidth="1"/>
    <col min="11" max="11" width="5.375" style="2" customWidth="1"/>
    <col min="12" max="12" width="6.5" style="2" customWidth="1"/>
    <col min="13" max="13" width="3.75" style="2" customWidth="1"/>
    <col min="14" max="18" width="15.375" style="15"/>
    <col min="19" max="16384" width="15.375" style="2"/>
  </cols>
  <sheetData>
    <row r="1" spans="1:18" ht="15" customHeight="1">
      <c r="B1" s="1" t="s">
        <v>0</v>
      </c>
      <c r="C1" s="1" t="s">
        <v>350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351</v>
      </c>
      <c r="M1" s="2" t="s">
        <v>9</v>
      </c>
      <c r="N1" s="15" t="s">
        <v>361</v>
      </c>
      <c r="O1" s="15" t="s">
        <v>352</v>
      </c>
      <c r="P1" s="15" t="s">
        <v>369</v>
      </c>
      <c r="Q1" s="15" t="s">
        <v>353</v>
      </c>
      <c r="R1" s="15" t="s">
        <v>360</v>
      </c>
    </row>
    <row r="2" spans="1:18" ht="15" customHeight="1">
      <c r="A2" s="2">
        <v>1</v>
      </c>
      <c r="B2" s="3" t="s">
        <v>10</v>
      </c>
      <c r="C2" s="4"/>
      <c r="D2" s="2" t="s">
        <v>11</v>
      </c>
      <c r="E2" s="2" t="s">
        <v>12</v>
      </c>
      <c r="F2" s="2">
        <v>85</v>
      </c>
      <c r="G2" s="2">
        <v>1</v>
      </c>
      <c r="H2" s="2" t="s">
        <v>13</v>
      </c>
      <c r="I2" s="13">
        <v>4</v>
      </c>
      <c r="J2" s="13">
        <v>3</v>
      </c>
      <c r="K2" s="13">
        <v>4</v>
      </c>
      <c r="L2" s="2">
        <f>MATCH(D2,{"战斗机","轰炸机","攻击机","主炮-战列","主炮-重巡","主炮-轻巡","主炮-驱逐","炮弹","鱼雷","鱼雷-潜艇","反潜装备","防空炮","雷达","导弹","导弹-防空","强化部件","强化-航母","船模","","","",""},0)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2" s="2">
        <v>5.2</v>
      </c>
      <c r="N2" s="15">
        <f>IF(Q2&gt;0,Q2/F2*200,0)</f>
        <v>122.35294117647059</v>
      </c>
      <c r="O2" s="15" t="s">
        <v>354</v>
      </c>
      <c r="P2" s="15" t="s">
        <v>355</v>
      </c>
      <c r="Q2" s="15">
        <f>4*12+4</f>
        <v>52</v>
      </c>
      <c r="R2" s="15">
        <f>Q2/F2</f>
        <v>0.61176470588235299</v>
      </c>
    </row>
    <row r="3" spans="1:18" ht="15" customHeight="1">
      <c r="A3" s="2">
        <v>2</v>
      </c>
      <c r="B3" s="3" t="s">
        <v>18</v>
      </c>
      <c r="C3" s="4"/>
      <c r="D3" s="2" t="s">
        <v>19</v>
      </c>
      <c r="E3" s="2" t="s">
        <v>20</v>
      </c>
      <c r="F3" s="2">
        <v>66</v>
      </c>
      <c r="G3" s="2">
        <v>1</v>
      </c>
      <c r="H3" s="2" t="s">
        <v>21</v>
      </c>
      <c r="I3" s="13">
        <v>4</v>
      </c>
      <c r="J3" s="13">
        <v>1</v>
      </c>
      <c r="K3" s="13">
        <v>4</v>
      </c>
      <c r="L3" s="2">
        <f>MATCH(D3,{"战斗机","轰炸机","攻击机","主炮-战列","主炮-重巡","主炮-轻巡","主炮-驱逐","炮弹","鱼雷","鱼雷-潜艇","反潜装备","防空炮","雷达","导弹","导弹-防空","强化部件","强化-航母","船模","","","",""},0)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3" s="2">
        <v>5.0999999999999996</v>
      </c>
      <c r="N3" s="15">
        <f>IF(Q3&gt;0,Q3/F3*200,0)</f>
        <v>0</v>
      </c>
      <c r="R3" s="15">
        <f>Q3/F3</f>
        <v>0</v>
      </c>
    </row>
    <row r="4" spans="1:18" ht="15" customHeight="1">
      <c r="A4" s="2">
        <v>3</v>
      </c>
      <c r="B4" s="3" t="s">
        <v>22</v>
      </c>
      <c r="C4" s="4"/>
      <c r="D4" s="2" t="s">
        <v>23</v>
      </c>
      <c r="E4" s="2" t="s">
        <v>24</v>
      </c>
      <c r="F4" s="2">
        <v>100</v>
      </c>
      <c r="G4" s="2">
        <v>1</v>
      </c>
      <c r="H4" s="2" t="s">
        <v>25</v>
      </c>
      <c r="I4" s="13">
        <v>4</v>
      </c>
      <c r="J4" s="13">
        <v>3</v>
      </c>
      <c r="K4" s="13">
        <v>2</v>
      </c>
      <c r="L4" s="2">
        <f>MATCH(D4,{"战斗机","轰炸机","攻击机","主炮-战列","主炮-重巡","主炮-轻巡","主炮-驱逐","炮弹","鱼雷","鱼雷-潜艇","反潜装备","防空炮","雷达","导弹","导弹-防空","强化部件","强化-航母","船模","","","",""},0)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" s="2">
        <v>4.9000000000000004</v>
      </c>
      <c r="N4" s="15">
        <f>IF(Q4&gt;0,Q4/F4*200,0)</f>
        <v>96</v>
      </c>
      <c r="O4" s="15" t="s">
        <v>354</v>
      </c>
      <c r="P4" s="15" t="s">
        <v>356</v>
      </c>
      <c r="Q4" s="15">
        <f>4*12</f>
        <v>48</v>
      </c>
      <c r="R4" s="15">
        <f>Q4/F4</f>
        <v>0.48</v>
      </c>
    </row>
    <row r="5" spans="1:18" ht="15" customHeight="1">
      <c r="A5" s="2">
        <v>4</v>
      </c>
      <c r="B5" s="3" t="s">
        <v>26</v>
      </c>
      <c r="C5" s="4"/>
      <c r="D5" s="2" t="s">
        <v>27</v>
      </c>
      <c r="E5" s="2" t="s">
        <v>28</v>
      </c>
      <c r="F5" s="2">
        <v>80</v>
      </c>
      <c r="G5" s="2">
        <v>1</v>
      </c>
      <c r="H5" s="2" t="s">
        <v>29</v>
      </c>
      <c r="I5" s="13">
        <v>4</v>
      </c>
      <c r="J5" s="13">
        <v>2</v>
      </c>
      <c r="K5" s="13">
        <v>3</v>
      </c>
      <c r="L5" s="2">
        <f>MATCH(D5,{"战斗机","轰炸机","攻击机","主炮-战列","主炮-重巡","主炮-轻巡","主炮-驱逐","炮弹","鱼雷","鱼雷-潜艇","反潜装备","防空炮","雷达","导弹","导弹-防空","强化部件","强化-航母","船模","","","",""},0)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5" s="2">
        <v>4.9000000000000004</v>
      </c>
      <c r="N5" s="15">
        <f>IF(Q5&gt;0,Q5/F5*200,0)</f>
        <v>0</v>
      </c>
      <c r="R5" s="15">
        <f>Q5/F5</f>
        <v>0</v>
      </c>
    </row>
    <row r="6" spans="1:18" ht="15" customHeight="1">
      <c r="A6" s="2">
        <v>5</v>
      </c>
      <c r="B6" s="3" t="s">
        <v>14</v>
      </c>
      <c r="C6" s="4"/>
      <c r="D6" s="2" t="s">
        <v>15</v>
      </c>
      <c r="E6" s="2" t="s">
        <v>16</v>
      </c>
      <c r="F6" s="2">
        <v>80</v>
      </c>
      <c r="G6" s="2">
        <v>1</v>
      </c>
      <c r="H6" s="2" t="s">
        <v>17</v>
      </c>
      <c r="I6" s="13">
        <v>4</v>
      </c>
      <c r="J6" s="13"/>
      <c r="K6" s="13"/>
      <c r="L6" s="2">
        <f>MATCH(D6,{"战斗机","轰炸机","攻击机","主炮-战列","主炮-重巡","主炮-轻巡","主炮-驱逐","炮弹","鱼雷","鱼雷-潜艇","反潜装备","防空炮","雷达","导弹","导弹-防空","强化部件","强化-航母","船模","","","",""},0)</f>
        <v>14</v>
      </c>
      <c r="M6" s="2">
        <v>4.8</v>
      </c>
      <c r="N6" s="15">
        <f>IF(Q6&gt;0,Q6/F6*200,0)</f>
        <v>120</v>
      </c>
      <c r="O6" s="15" t="s">
        <v>414</v>
      </c>
      <c r="P6" s="15" t="s">
        <v>419</v>
      </c>
      <c r="Q6" s="15">
        <v>48</v>
      </c>
      <c r="R6" s="15">
        <f>Q6/F6</f>
        <v>0.6</v>
      </c>
    </row>
    <row r="7" spans="1:18" ht="15" customHeight="1">
      <c r="A7" s="2">
        <v>6</v>
      </c>
      <c r="B7" s="3" t="s">
        <v>30</v>
      </c>
      <c r="C7" s="4"/>
      <c r="D7" s="2" t="s">
        <v>31</v>
      </c>
      <c r="E7" s="2" t="s">
        <v>32</v>
      </c>
      <c r="F7" s="2">
        <v>200</v>
      </c>
      <c r="G7" s="2">
        <v>1</v>
      </c>
      <c r="H7" s="2" t="s">
        <v>33</v>
      </c>
      <c r="I7" s="13">
        <v>4</v>
      </c>
      <c r="J7" s="13">
        <v>4</v>
      </c>
      <c r="K7" s="13"/>
      <c r="L7" s="2">
        <f>MATCH(D7,{"战斗机","轰炸机","攻击机","主炮-战列","主炮-重巡","主炮-轻巡","主炮-驱逐","炮弹","鱼雷","鱼雷-潜艇","反潜装备","防空炮","雷达","导弹","导弹-防空","强化部件","强化-航母","船模","","","",""},0)</f>
        <v>18</v>
      </c>
      <c r="M7" s="2">
        <v>4.7</v>
      </c>
      <c r="N7" s="15">
        <f>IF(Q7&gt;0,Q7/F7*200,0)</f>
        <v>125</v>
      </c>
      <c r="P7" s="16" t="s">
        <v>429</v>
      </c>
      <c r="Q7" s="15">
        <f>500*0.25</f>
        <v>125</v>
      </c>
      <c r="R7" s="15">
        <f>Q7/F7</f>
        <v>0.625</v>
      </c>
    </row>
    <row r="8" spans="1:18" ht="15" customHeight="1">
      <c r="A8" s="2">
        <v>7</v>
      </c>
      <c r="B8" s="6" t="s">
        <v>34</v>
      </c>
      <c r="C8" s="4"/>
      <c r="D8" s="2" t="s">
        <v>27</v>
      </c>
      <c r="E8" s="7" t="s">
        <v>35</v>
      </c>
      <c r="F8" s="2">
        <v>50</v>
      </c>
      <c r="G8" s="2">
        <v>1</v>
      </c>
      <c r="H8" s="2" t="s">
        <v>36</v>
      </c>
      <c r="I8" s="13">
        <v>3</v>
      </c>
      <c r="J8" s="13">
        <v>4</v>
      </c>
      <c r="K8" s="13">
        <v>2</v>
      </c>
      <c r="L8" s="2">
        <f>MATCH(D8,{"战斗机","轰炸机","攻击机","主炮-战列","主炮-重巡","主炮-轻巡","主炮-驱逐","炮弹","鱼雷","鱼雷-潜艇","反潜装备","防空炮","雷达","导弹","导弹-防空","强化部件","强化-航母","船模","","","",""},0)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8" s="2">
        <v>4.0999999999999996</v>
      </c>
      <c r="N8" s="15">
        <f>IF(Q8&gt;0,Q8/F8*200,0)</f>
        <v>0</v>
      </c>
      <c r="R8" s="15">
        <f>Q8/F8</f>
        <v>0</v>
      </c>
    </row>
    <row r="9" spans="1:18" ht="15" customHeight="1">
      <c r="A9" s="2">
        <v>8</v>
      </c>
      <c r="B9" s="6" t="s">
        <v>494</v>
      </c>
      <c r="C9" s="4">
        <v>1</v>
      </c>
      <c r="D9" s="2" t="s">
        <v>441</v>
      </c>
      <c r="E9" s="2" t="s">
        <v>480</v>
      </c>
      <c r="F9" s="2">
        <v>70</v>
      </c>
      <c r="G9" s="2">
        <v>2</v>
      </c>
      <c r="H9" s="2" t="s">
        <v>496</v>
      </c>
      <c r="I9" s="14">
        <v>3</v>
      </c>
      <c r="J9" s="14">
        <v>4</v>
      </c>
      <c r="K9" s="14">
        <v>3</v>
      </c>
      <c r="L9" s="2">
        <f>MATCH(D9,{"战斗机","轰炸机","攻击机","主炮-战列","主炮-重巡","主炮-轻巡","主炮-驱逐","炮弹","鱼雷","鱼雷-潜艇","反潜装备","防空炮","雷达","导弹","导弹-防空","强化部件","强化-航母","船模","","","",""},0)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9" s="2">
        <v>4</v>
      </c>
      <c r="N9" s="15">
        <f>IF(Q9&gt;0,Q9/F9*200,0)</f>
        <v>102.85714285714285</v>
      </c>
      <c r="O9" s="15" t="s">
        <v>387</v>
      </c>
      <c r="P9" s="17" t="s">
        <v>491</v>
      </c>
      <c r="Q9" s="15">
        <v>36</v>
      </c>
      <c r="R9" s="15">
        <f>Q9/F9</f>
        <v>0.51428571428571423</v>
      </c>
    </row>
    <row r="10" spans="1:18" ht="15" customHeight="1">
      <c r="A10" s="2">
        <v>9</v>
      </c>
      <c r="B10" s="6" t="s">
        <v>481</v>
      </c>
      <c r="C10" s="4">
        <v>1</v>
      </c>
      <c r="D10" s="2" t="s">
        <v>441</v>
      </c>
      <c r="E10" s="2" t="s">
        <v>482</v>
      </c>
      <c r="F10" s="2">
        <v>70</v>
      </c>
      <c r="G10" s="2">
        <v>1</v>
      </c>
      <c r="H10" s="2" t="s">
        <v>506</v>
      </c>
      <c r="I10" s="14">
        <v>3</v>
      </c>
      <c r="J10" s="14">
        <v>3</v>
      </c>
      <c r="K10" s="14"/>
      <c r="L10" s="2">
        <f>MATCH(D10,{"战斗机","轰炸机","攻击机","主炮-战列","主炮-重巡","主炮-轻巡","主炮-驱逐","炮弹","鱼雷","鱼雷-潜艇","反潜装备","防空炮","雷达","导弹","导弹-防空","强化部件","强化-航母","船模","","","",""},0)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10" s="2">
        <v>4</v>
      </c>
      <c r="N10" s="15">
        <f>IF(Q10&gt;0,Q10/F10*200,0)</f>
        <v>0</v>
      </c>
      <c r="R10" s="15">
        <f>Q10/F10</f>
        <v>0</v>
      </c>
    </row>
    <row r="11" spans="1:18" ht="15" customHeight="1">
      <c r="A11" s="2">
        <v>10</v>
      </c>
      <c r="B11" s="6" t="s">
        <v>40</v>
      </c>
      <c r="C11" s="4"/>
      <c r="D11" s="2" t="s">
        <v>41</v>
      </c>
      <c r="E11" s="2" t="s">
        <v>42</v>
      </c>
      <c r="F11" s="2">
        <v>80</v>
      </c>
      <c r="G11" s="2">
        <v>1</v>
      </c>
      <c r="H11" s="2" t="s">
        <v>43</v>
      </c>
      <c r="I11" s="13">
        <v>4</v>
      </c>
      <c r="J11" s="13"/>
      <c r="K11" s="13">
        <v>1</v>
      </c>
      <c r="L11" s="2">
        <f>MATCH(D11,{"战斗机","轰炸机","攻击机","主炮-战列","主炮-重巡","主炮-轻巡","主炮-驱逐","炮弹","鱼雷","鱼雷-潜艇","反潜装备","防空炮","雷达","导弹","导弹-防空","强化部件","强化-航母","船模","","","",""},0)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11" s="2">
        <v>4</v>
      </c>
      <c r="N11" s="15">
        <f>IF(Q11&gt;0,Q11/F11*200,0)</f>
        <v>100</v>
      </c>
      <c r="O11" s="15" t="s">
        <v>371</v>
      </c>
      <c r="P11" s="15" t="s">
        <v>370</v>
      </c>
      <c r="Q11" s="15">
        <f>5*8</f>
        <v>40</v>
      </c>
      <c r="R11" s="15">
        <f>Q11/F11</f>
        <v>0.5</v>
      </c>
    </row>
    <row r="12" spans="1:18" ht="15" customHeight="1">
      <c r="A12" s="2">
        <v>11</v>
      </c>
      <c r="B12" s="6" t="s">
        <v>46</v>
      </c>
      <c r="C12" s="4"/>
      <c r="D12" s="2" t="s">
        <v>47</v>
      </c>
      <c r="E12" s="2" t="s">
        <v>48</v>
      </c>
      <c r="F12" s="2">
        <v>70</v>
      </c>
      <c r="G12" s="2">
        <v>1</v>
      </c>
      <c r="H12" s="2" t="s">
        <v>49</v>
      </c>
      <c r="I12" s="13">
        <v>3</v>
      </c>
      <c r="J12" s="13">
        <v>1</v>
      </c>
      <c r="K12" s="13"/>
      <c r="L12" s="2">
        <f>MATCH(D12,{"战斗机","轰炸机","攻击机","主炮-战列","主炮-重巡","主炮-轻巡","主炮-驱逐","炮弹","鱼雷","鱼雷-潜艇","反潜装备","防空炮","雷达","导弹","导弹-防空","强化部件","强化-航母","船模","","","",""},0)</f>
        <v>5</v>
      </c>
      <c r="M12" s="2">
        <v>4</v>
      </c>
      <c r="N12" s="15">
        <f>IF(Q12&gt;0,Q12/F12*200,0)</f>
        <v>91.428571428571431</v>
      </c>
      <c r="O12" s="15" t="s">
        <v>431</v>
      </c>
      <c r="P12" s="15" t="s">
        <v>394</v>
      </c>
      <c r="Q12" s="15">
        <v>32</v>
      </c>
      <c r="R12" s="15">
        <f>Q12/F12</f>
        <v>0.45714285714285713</v>
      </c>
    </row>
    <row r="13" spans="1:18" ht="15" customHeight="1">
      <c r="A13" s="2">
        <v>12</v>
      </c>
      <c r="B13" s="6" t="s">
        <v>50</v>
      </c>
      <c r="C13" s="4"/>
      <c r="D13" s="2" t="s">
        <v>51</v>
      </c>
      <c r="E13" s="2" t="s">
        <v>52</v>
      </c>
      <c r="F13" s="2">
        <v>75</v>
      </c>
      <c r="G13" s="2">
        <v>1</v>
      </c>
      <c r="H13" s="2" t="s">
        <v>53</v>
      </c>
      <c r="I13" s="13">
        <v>3</v>
      </c>
      <c r="J13" s="13">
        <v>2</v>
      </c>
      <c r="K13" s="13">
        <v>4</v>
      </c>
      <c r="L13" s="2">
        <f>MATCH(D13,{"战斗机","轰炸机","攻击机","主炮-战列","主炮-重巡","主炮-轻巡","主炮-驱逐","炮弹","鱼雷","鱼雷-潜艇","反潜装备","防空炮","雷达","导弹","导弹-防空","强化部件","强化-航母","船模","","","",""},0)</f>
        <v>8</v>
      </c>
      <c r="M13" s="2">
        <v>4</v>
      </c>
      <c r="N13" s="15">
        <f>IF(Q13&gt;0,Q13/F13*200,0)</f>
        <v>80</v>
      </c>
      <c r="O13" s="15" t="s">
        <v>396</v>
      </c>
      <c r="P13" s="15" t="s">
        <v>406</v>
      </c>
      <c r="Q13" s="15">
        <v>30</v>
      </c>
      <c r="R13" s="15">
        <f>Q13/F13</f>
        <v>0.4</v>
      </c>
    </row>
    <row r="14" spans="1:18" ht="15" customHeight="1">
      <c r="A14" s="2">
        <v>13</v>
      </c>
      <c r="B14" s="6" t="s">
        <v>57</v>
      </c>
      <c r="C14" s="4"/>
      <c r="D14" s="2" t="s">
        <v>31</v>
      </c>
      <c r="E14" s="2" t="s">
        <v>58</v>
      </c>
      <c r="F14" s="2">
        <v>200</v>
      </c>
      <c r="G14" s="2">
        <v>1</v>
      </c>
      <c r="H14" s="2" t="s">
        <v>59</v>
      </c>
      <c r="I14" s="13">
        <v>3</v>
      </c>
      <c r="J14" s="13">
        <v>3</v>
      </c>
      <c r="K14" s="13"/>
      <c r="L14" s="2">
        <f>MATCH(D14,{"战斗机","轰炸机","攻击机","主炮-战列","主炮-重巡","主炮-轻巡","主炮-驱逐","炮弹","鱼雷","鱼雷-潜艇","反潜装备","防空炮","雷达","导弹","导弹-防空","强化部件","强化-航母","船模","","","",""},0)</f>
        <v>18</v>
      </c>
      <c r="M14" s="2">
        <v>4</v>
      </c>
      <c r="N14" s="15">
        <f>IF(Q14&gt;0,Q14/F14*200,0)</f>
        <v>100</v>
      </c>
      <c r="P14" s="15" t="s">
        <v>430</v>
      </c>
      <c r="Q14" s="15">
        <f>500*0.2</f>
        <v>100</v>
      </c>
      <c r="R14" s="15">
        <f>Q14/F14</f>
        <v>0.5</v>
      </c>
    </row>
    <row r="15" spans="1:18" ht="15" customHeight="1">
      <c r="A15" s="2">
        <v>14</v>
      </c>
      <c r="B15" s="6" t="s">
        <v>127</v>
      </c>
      <c r="C15" s="4"/>
      <c r="D15" s="2" t="s">
        <v>128</v>
      </c>
      <c r="E15" s="2" t="s">
        <v>129</v>
      </c>
      <c r="F15" s="2">
        <v>80</v>
      </c>
      <c r="G15" s="2">
        <v>2</v>
      </c>
      <c r="H15" s="2" t="s">
        <v>511</v>
      </c>
      <c r="I15" s="14">
        <v>4</v>
      </c>
      <c r="J15" s="14">
        <v>1</v>
      </c>
      <c r="K15" s="14"/>
      <c r="L15" s="2">
        <f>MATCH(D15,{"战斗机","轰炸机","攻击机","主炮-战列","主炮-重巡","主炮-轻巡","主炮-驱逐","炮弹","鱼雷","鱼雷-潜艇","反潜装备","防空炮","雷达","导弹","导弹-防空","强化部件","强化-航母","船模","","","",""},0)</f>
        <v>15</v>
      </c>
      <c r="M15" s="2">
        <v>3.9</v>
      </c>
      <c r="N15" s="15">
        <f>IF(Q15&gt;0,Q15/F15*200,0)</f>
        <v>60</v>
      </c>
      <c r="O15" s="15" t="s">
        <v>415</v>
      </c>
      <c r="P15" s="15" t="s">
        <v>422</v>
      </c>
      <c r="Q15" s="15">
        <v>24</v>
      </c>
      <c r="R15" s="15">
        <f>Q15/F15</f>
        <v>0.3</v>
      </c>
    </row>
    <row r="16" spans="1:18" ht="15" customHeight="1">
      <c r="A16" s="2">
        <v>15</v>
      </c>
      <c r="B16" s="8" t="s">
        <v>478</v>
      </c>
      <c r="C16" s="4"/>
      <c r="D16" s="2" t="s">
        <v>23</v>
      </c>
      <c r="E16" s="2" t="s">
        <v>37</v>
      </c>
      <c r="F16" s="2">
        <v>60</v>
      </c>
      <c r="G16" s="2">
        <v>1</v>
      </c>
      <c r="H16" s="2" t="s">
        <v>38</v>
      </c>
      <c r="I16" s="13">
        <v>3</v>
      </c>
      <c r="J16" s="13">
        <v>4</v>
      </c>
      <c r="K16" s="13">
        <v>3</v>
      </c>
      <c r="L16" s="2">
        <f>MATCH(D16,{"战斗机","轰炸机","攻击机","主炮-战列","主炮-重巡","主炮-轻巡","主炮-驱逐","炮弹","鱼雷","鱼雷-潜艇","反潜装备","防空炮","雷达","导弹","导弹-防空","强化部件","强化-航母","船模","","","",""},0)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6" s="2">
        <v>3</v>
      </c>
      <c r="N16" s="15">
        <f>IF(Q16&gt;0,Q16/F16*200,0)</f>
        <v>82.5</v>
      </c>
      <c r="O16" s="15" t="s">
        <v>354</v>
      </c>
      <c r="P16" s="15" t="s">
        <v>357</v>
      </c>
      <c r="Q16" s="15">
        <f>2*12+3/2/2</f>
        <v>24.75</v>
      </c>
      <c r="R16" s="15">
        <f>Q16/F16</f>
        <v>0.41249999999999998</v>
      </c>
    </row>
    <row r="17" spans="1:18" ht="15" customHeight="1">
      <c r="A17" s="2">
        <v>16</v>
      </c>
      <c r="B17" s="8" t="s">
        <v>479</v>
      </c>
      <c r="C17" s="4"/>
      <c r="D17" s="2" t="s">
        <v>23</v>
      </c>
      <c r="E17" s="2" t="s">
        <v>39</v>
      </c>
      <c r="F17" s="2">
        <v>60</v>
      </c>
      <c r="G17" s="2">
        <v>1</v>
      </c>
      <c r="H17" s="2" t="s">
        <v>38</v>
      </c>
      <c r="I17" s="13">
        <v>3</v>
      </c>
      <c r="J17" s="13">
        <v>4</v>
      </c>
      <c r="K17" s="13">
        <v>3</v>
      </c>
      <c r="L17" s="2">
        <f>MATCH(D17,{"战斗机","轰炸机","攻击机","主炮-战列","主炮-重巡","主炮-轻巡","主炮-驱逐","炮弹","鱼雷","鱼雷-潜艇","反潜装备","防空炮","雷达","导弹","导弹-防空","强化部件","强化-航母","船模","","","",""},0)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7" s="2">
        <v>3</v>
      </c>
      <c r="N17" s="15">
        <f>IF(Q17&gt;0,Q17/F17*200,0)</f>
        <v>82.5</v>
      </c>
      <c r="O17" s="15" t="s">
        <v>354</v>
      </c>
      <c r="P17" s="15" t="s">
        <v>357</v>
      </c>
      <c r="Q17" s="15">
        <f>2*12+3/2/2</f>
        <v>24.75</v>
      </c>
      <c r="R17" s="15">
        <f>Q17/F17</f>
        <v>0.41249999999999998</v>
      </c>
    </row>
    <row r="18" spans="1:18" ht="15" customHeight="1">
      <c r="A18" s="2">
        <v>17</v>
      </c>
      <c r="B18" s="8" t="s">
        <v>65</v>
      </c>
      <c r="C18" s="4"/>
      <c r="D18" s="2" t="s">
        <v>66</v>
      </c>
      <c r="E18" s="2" t="s">
        <v>67</v>
      </c>
      <c r="F18" s="2">
        <v>70</v>
      </c>
      <c r="G18" s="2">
        <v>1</v>
      </c>
      <c r="H18" s="2" t="s">
        <v>68</v>
      </c>
      <c r="I18" s="13">
        <v>2</v>
      </c>
      <c r="J18" s="13"/>
      <c r="K18" s="13"/>
      <c r="L18" s="2">
        <f>MATCH(D18,{"战斗机","轰炸机","攻击机","主炮-战列","主炮-重巡","主炮-轻巡","主炮-驱逐","炮弹","鱼雷","鱼雷-潜艇","反潜装备","防空炮","雷达","导弹","导弹-防空","强化部件","强化-航母","船模","","","",""},0)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8" s="2">
        <v>3</v>
      </c>
      <c r="N18" s="15">
        <f>IF(Q18&gt;0,Q18/F18*200,0)</f>
        <v>0</v>
      </c>
      <c r="O18" s="17" t="s">
        <v>362</v>
      </c>
      <c r="R18" s="15">
        <f>Q18/F18</f>
        <v>0</v>
      </c>
    </row>
    <row r="19" spans="1:18" ht="15" customHeight="1">
      <c r="A19" s="2">
        <v>18</v>
      </c>
      <c r="B19" s="8" t="s">
        <v>493</v>
      </c>
      <c r="C19" s="4"/>
      <c r="D19" s="2" t="s">
        <v>60</v>
      </c>
      <c r="E19" s="2" t="s">
        <v>61</v>
      </c>
      <c r="F19" s="2">
        <v>60</v>
      </c>
      <c r="G19" s="2">
        <v>1</v>
      </c>
      <c r="H19" s="2" t="s">
        <v>79</v>
      </c>
      <c r="I19" s="13">
        <v>1</v>
      </c>
      <c r="J19" s="13">
        <v>2</v>
      </c>
      <c r="K19" s="13">
        <v>1</v>
      </c>
      <c r="L19" s="2">
        <f>MATCH(D19,{"战斗机","轰炸机","攻击机","主炮-战列","主炮-重巡","主炮-轻巡","主炮-驱逐","炮弹","鱼雷","鱼雷-潜艇","反潜装备","防空炮","雷达","导弹","导弹-防空","强化部件","强化-航母","船模","","","",""},0)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19" s="2">
        <v>3</v>
      </c>
      <c r="N19" s="15">
        <f>IF(Q19&gt;0,Q19/F19*200,0)</f>
        <v>68.333333333333329</v>
      </c>
      <c r="O19" s="15" t="s">
        <v>387</v>
      </c>
      <c r="P19" s="17" t="s">
        <v>389</v>
      </c>
      <c r="Q19" s="15">
        <f>20+2/4</f>
        <v>20.5</v>
      </c>
      <c r="R19" s="15">
        <f>Q19/F19</f>
        <v>0.34166666666666667</v>
      </c>
    </row>
    <row r="20" spans="1:18" ht="15" customHeight="1">
      <c r="A20" s="2">
        <v>19</v>
      </c>
      <c r="B20" s="8" t="s">
        <v>514</v>
      </c>
      <c r="C20" s="4"/>
      <c r="D20" s="2" t="s">
        <v>69</v>
      </c>
      <c r="E20" s="2" t="s">
        <v>70</v>
      </c>
      <c r="F20" s="2">
        <v>60</v>
      </c>
      <c r="G20" s="2">
        <v>1</v>
      </c>
      <c r="H20" s="2" t="s">
        <v>71</v>
      </c>
      <c r="I20" s="13"/>
      <c r="J20" s="13">
        <v>4</v>
      </c>
      <c r="K20" s="13">
        <v>0</v>
      </c>
      <c r="L20" s="2">
        <f>MATCH(D20,{"战斗机","轰炸机","攻击机","主炮-战列","主炮-重巡","主炮-轻巡","主炮-驱逐","炮弹","鱼雷","鱼雷-潜艇","反潜装备","防空炮","雷达","导弹","导弹-防空","强化部件","强化-航母","船模","","","",""},0)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20" s="2">
        <v>3</v>
      </c>
      <c r="N20" s="15">
        <f>IF(Q20&gt;0,Q20/F20*200,0)</f>
        <v>66.666666666666657</v>
      </c>
      <c r="O20" s="15" t="s">
        <v>387</v>
      </c>
      <c r="P20" s="17" t="s">
        <v>388</v>
      </c>
      <c r="Q20" s="15">
        <v>20</v>
      </c>
      <c r="R20" s="15">
        <f>Q20/F20</f>
        <v>0.33333333333333331</v>
      </c>
    </row>
    <row r="21" spans="1:18" ht="15" customHeight="1">
      <c r="A21" s="2">
        <v>20</v>
      </c>
      <c r="B21" s="8" t="s">
        <v>76</v>
      </c>
      <c r="C21" s="4"/>
      <c r="D21" s="2" t="s">
        <v>77</v>
      </c>
      <c r="E21" s="2" t="s">
        <v>78</v>
      </c>
      <c r="F21" s="2">
        <v>70</v>
      </c>
      <c r="G21" s="2">
        <v>1</v>
      </c>
      <c r="H21" s="2" t="s">
        <v>79</v>
      </c>
      <c r="I21" s="13">
        <v>1</v>
      </c>
      <c r="J21" s="13">
        <v>2</v>
      </c>
      <c r="K21" s="13">
        <v>1</v>
      </c>
      <c r="L21" s="2">
        <f>MATCH(D21,{"战斗机","轰炸机","攻击机","主炮-战列","主炮-重巡","主炮-轻巡","主炮-驱逐","炮弹","鱼雷","鱼雷-潜艇","反潜装备","防空炮","雷达","导弹","导弹-防空","强化部件","强化-航母","船模","","","",""},0)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21" s="2">
        <v>3</v>
      </c>
      <c r="N21" s="15">
        <f>IF(Q21&gt;0,Q21/F21*200,0)</f>
        <v>57.142857142857139</v>
      </c>
      <c r="O21" s="15" t="s">
        <v>387</v>
      </c>
      <c r="P21" s="17" t="s">
        <v>388</v>
      </c>
      <c r="Q21" s="15">
        <v>20</v>
      </c>
      <c r="R21" s="15">
        <f>Q21/F21</f>
        <v>0.2857142857142857</v>
      </c>
    </row>
    <row r="22" spans="1:18" ht="15" customHeight="1">
      <c r="A22" s="2">
        <v>21</v>
      </c>
      <c r="B22" s="8" t="s">
        <v>454</v>
      </c>
      <c r="C22" s="4">
        <v>0</v>
      </c>
      <c r="D22" s="2" t="s">
        <v>441</v>
      </c>
      <c r="E22" s="2" t="s">
        <v>442</v>
      </c>
      <c r="F22" s="2">
        <v>70</v>
      </c>
      <c r="G22" s="2">
        <v>2</v>
      </c>
      <c r="H22" s="2" t="s">
        <v>455</v>
      </c>
      <c r="I22" s="14">
        <v>3</v>
      </c>
      <c r="J22" s="14"/>
      <c r="K22" s="14"/>
      <c r="L22" s="2">
        <f>MATCH(D22,{"战斗机","轰炸机","攻击机","主炮-战列","主炮-重巡","主炮-轻巡","主炮-驱逐","炮弹","鱼雷","鱼雷-潜艇","反潜装备","防空炮","雷达","导弹","导弹-防空","强化部件","强化-航母","船模","","","",""},0)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22" s="2">
        <v>3</v>
      </c>
      <c r="N22" s="15">
        <f>IF(Q22&gt;0,Q22/F22*200,0)</f>
        <v>102.85714285714285</v>
      </c>
      <c r="O22" s="15" t="s">
        <v>371</v>
      </c>
      <c r="P22" s="15" t="s">
        <v>451</v>
      </c>
      <c r="Q22" s="15">
        <v>36</v>
      </c>
      <c r="R22" s="15">
        <f>Q22/F22</f>
        <v>0.51428571428571423</v>
      </c>
    </row>
    <row r="23" spans="1:18" ht="15" customHeight="1">
      <c r="A23" s="2">
        <v>22</v>
      </c>
      <c r="B23" s="8" t="s">
        <v>82</v>
      </c>
      <c r="C23" s="4"/>
      <c r="D23" s="2" t="s">
        <v>83</v>
      </c>
      <c r="E23" s="2" t="s">
        <v>84</v>
      </c>
      <c r="F23" s="2">
        <v>60</v>
      </c>
      <c r="G23" s="2">
        <v>1</v>
      </c>
      <c r="H23" s="2" t="s">
        <v>85</v>
      </c>
      <c r="I23" s="13"/>
      <c r="J23" s="13">
        <v>1</v>
      </c>
      <c r="K23" s="13"/>
      <c r="L23" s="2">
        <f>MATCH(D23,{"战斗机","轰炸机","攻击机","主炮-战列","主炮-重巡","主炮-轻巡","主炮-驱逐","炮弹","鱼雷","鱼雷-潜艇","反潜装备","防空炮","雷达","导弹","导弹-防空","强化部件","强化-航母","船模","","","",""},0)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23" s="2">
        <v>3</v>
      </c>
      <c r="N23" s="15">
        <f>IF(Q23&gt;0,Q23/F23*200,0)</f>
        <v>0</v>
      </c>
      <c r="R23" s="15">
        <f>Q23/F23</f>
        <v>0</v>
      </c>
    </row>
    <row r="24" spans="1:18" ht="15" customHeight="1">
      <c r="A24" s="2">
        <v>23</v>
      </c>
      <c r="B24" s="8" t="s">
        <v>502</v>
      </c>
      <c r="C24" s="4"/>
      <c r="D24" s="2" t="s">
        <v>44</v>
      </c>
      <c r="E24" s="2" t="s">
        <v>45</v>
      </c>
      <c r="F24" s="2">
        <v>75</v>
      </c>
      <c r="G24" s="2">
        <v>1</v>
      </c>
      <c r="H24" s="2" t="s">
        <v>512</v>
      </c>
      <c r="I24" s="13">
        <v>0</v>
      </c>
      <c r="J24" s="13">
        <v>1</v>
      </c>
      <c r="K24" s="13">
        <v>0</v>
      </c>
      <c r="L24" s="2">
        <f>MATCH(D24,{"战斗机","轰炸机","攻击机","主炮-战列","主炮-重巡","主炮-轻巡","主炮-驱逐","炮弹","鱼雷","鱼雷-潜艇","反潜装备","防空炮","雷达","导弹","导弹-防空","强化部件","强化-航母","船模","","","",""},0)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24" s="2">
        <v>3</v>
      </c>
      <c r="N24" s="15">
        <f>IF(Q24&gt;0,Q24/F24*200,0)</f>
        <v>90.666666666666657</v>
      </c>
      <c r="O24" s="15" t="s">
        <v>375</v>
      </c>
      <c r="P24" s="15" t="s">
        <v>377</v>
      </c>
      <c r="Q24" s="15">
        <f>2*7+5*4</f>
        <v>34</v>
      </c>
      <c r="R24" s="15">
        <f>Q24/F24</f>
        <v>0.45333333333333331</v>
      </c>
    </row>
    <row r="25" spans="1:18" ht="15" customHeight="1">
      <c r="A25" s="2">
        <v>24</v>
      </c>
      <c r="B25" s="8" t="s">
        <v>88</v>
      </c>
      <c r="C25" s="4"/>
      <c r="D25" s="2" t="s">
        <v>89</v>
      </c>
      <c r="E25" s="2" t="s">
        <v>470</v>
      </c>
      <c r="F25" s="2">
        <v>75</v>
      </c>
      <c r="G25" s="2">
        <v>2</v>
      </c>
      <c r="H25" s="2" t="s">
        <v>90</v>
      </c>
      <c r="I25" s="13">
        <v>1</v>
      </c>
      <c r="J25" s="13">
        <v>2</v>
      </c>
      <c r="K25" s="13"/>
      <c r="L25" s="2">
        <f>MATCH(D25,{"战斗机","轰炸机","攻击机","主炮-战列","主炮-重巡","主炮-轻巡","主炮-驱逐","炮弹","鱼雷","鱼雷-潜艇","反潜装备","防空炮","雷达","导弹","导弹-防空","强化部件","强化-航母","船模","","","",""},0)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25" s="2">
        <v>3</v>
      </c>
      <c r="N25" s="15">
        <f>IF(Q25&gt;0,Q25/F25*200,0)</f>
        <v>56.000000000000007</v>
      </c>
      <c r="O25" s="15" t="s">
        <v>387</v>
      </c>
      <c r="P25" s="15" t="s">
        <v>380</v>
      </c>
      <c r="Q25" s="15">
        <v>21</v>
      </c>
      <c r="R25" s="15">
        <f>Q25/F25</f>
        <v>0.28000000000000003</v>
      </c>
    </row>
    <row r="26" spans="1:18" ht="15" customHeight="1">
      <c r="A26" s="2">
        <v>25</v>
      </c>
      <c r="B26" s="8" t="s">
        <v>459</v>
      </c>
      <c r="C26" s="4">
        <v>0</v>
      </c>
      <c r="D26" s="2" t="s">
        <v>44</v>
      </c>
      <c r="E26" s="2" t="s">
        <v>443</v>
      </c>
      <c r="F26" s="2">
        <v>75</v>
      </c>
      <c r="G26" s="2">
        <v>1</v>
      </c>
      <c r="H26" s="2" t="s">
        <v>452</v>
      </c>
      <c r="I26" s="14">
        <v>2</v>
      </c>
      <c r="J26" s="14">
        <v>2</v>
      </c>
      <c r="K26" s="14"/>
      <c r="L26" s="2">
        <f>MATCH(D26,{"战斗机","轰炸机","攻击机","主炮-战列","主炮-重巡","主炮-轻巡","主炮-驱逐","炮弹","鱼雷","鱼雷-潜艇","反潜装备","防空炮","雷达","导弹","导弹-防空","强化部件","强化-航母","船模","","","",""},0)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26" s="2">
        <v>3</v>
      </c>
      <c r="N26" s="15">
        <f>IF(Q26&gt;0,Q26/F26*200,0)</f>
        <v>56.000000000000007</v>
      </c>
      <c r="O26" s="15" t="s">
        <v>387</v>
      </c>
      <c r="P26" s="15" t="s">
        <v>380</v>
      </c>
      <c r="Q26" s="15">
        <v>21</v>
      </c>
      <c r="R26" s="15">
        <f>Q26/F26</f>
        <v>0.28000000000000003</v>
      </c>
    </row>
    <row r="27" spans="1:18" ht="15" customHeight="1">
      <c r="A27" s="2">
        <v>26</v>
      </c>
      <c r="B27" s="8" t="s">
        <v>93</v>
      </c>
      <c r="C27" s="4"/>
      <c r="D27" s="2" t="s">
        <v>91</v>
      </c>
      <c r="E27" s="2" t="s">
        <v>94</v>
      </c>
      <c r="F27" s="2">
        <v>75</v>
      </c>
      <c r="G27" s="2">
        <v>1</v>
      </c>
      <c r="H27" s="2" t="s">
        <v>95</v>
      </c>
      <c r="I27" s="13">
        <v>2</v>
      </c>
      <c r="J27" s="13"/>
      <c r="K27" s="13"/>
      <c r="L27" s="2">
        <f>MATCH(D27,{"战斗机","轰炸机","攻击机","主炮-战列","主炮-重巡","主炮-轻巡","主炮-驱逐","炮弹","鱼雷","鱼雷-潜艇","反潜装备","防空炮","雷达","导弹","导弹-防空","强化部件","强化-航母","船模","","","",""},0)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27" s="2">
        <v>3</v>
      </c>
      <c r="N27" s="15">
        <f>IF(Q27&gt;0,Q27/F27*200,0)</f>
        <v>40</v>
      </c>
      <c r="O27" s="15" t="s">
        <v>396</v>
      </c>
      <c r="P27" s="15" t="s">
        <v>398</v>
      </c>
      <c r="Q27" s="15">
        <v>15</v>
      </c>
      <c r="R27" s="15">
        <f>Q27/F27</f>
        <v>0.2</v>
      </c>
    </row>
    <row r="28" spans="1:18" ht="15" customHeight="1">
      <c r="A28" s="2">
        <v>27</v>
      </c>
      <c r="B28" s="8" t="s">
        <v>177</v>
      </c>
      <c r="C28" s="4"/>
      <c r="D28" s="2" t="s">
        <v>91</v>
      </c>
      <c r="E28" s="2" t="s">
        <v>178</v>
      </c>
      <c r="F28" s="2">
        <v>100</v>
      </c>
      <c r="G28" s="2">
        <v>1</v>
      </c>
      <c r="H28" s="2" t="s">
        <v>462</v>
      </c>
      <c r="I28" s="14">
        <v>2</v>
      </c>
      <c r="J28" s="14"/>
      <c r="K28" s="14"/>
      <c r="L28" s="2">
        <f>MATCH(D28,{"战斗机","轰炸机","攻击机","主炮-战列","主炮-重巡","主炮-轻巡","主炮-驱逐","炮弹","鱼雷","鱼雷-潜艇","反潜装备","防空炮","雷达","导弹","导弹-防空","强化部件","强化-航母","船模","","","",""},0)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28" s="2">
        <v>3</v>
      </c>
      <c r="N28" s="15">
        <f>IF(Q28&gt;0,Q28/F28*200,0)</f>
        <v>40</v>
      </c>
      <c r="O28" s="15" t="s">
        <v>396</v>
      </c>
      <c r="P28" s="15" t="s">
        <v>400</v>
      </c>
      <c r="Q28" s="15">
        <v>20</v>
      </c>
      <c r="R28" s="15">
        <f>Q28/F28</f>
        <v>0.2</v>
      </c>
    </row>
    <row r="29" spans="1:18" ht="15" customHeight="1">
      <c r="A29" s="2">
        <v>28</v>
      </c>
      <c r="B29" s="8" t="s">
        <v>96</v>
      </c>
      <c r="C29" s="4"/>
      <c r="D29" s="2" t="s">
        <v>97</v>
      </c>
      <c r="E29" s="2" t="s">
        <v>98</v>
      </c>
      <c r="F29" s="2">
        <v>65</v>
      </c>
      <c r="G29" s="2">
        <v>2</v>
      </c>
      <c r="H29" s="2" t="s">
        <v>99</v>
      </c>
      <c r="I29" s="13">
        <v>2</v>
      </c>
      <c r="J29" s="13"/>
      <c r="K29" s="13"/>
      <c r="L29" s="2">
        <f>MATCH(D29,{"战斗机","轰炸机","攻击机","主炮-战列","主炮-重巡","主炮-轻巡","主炮-驱逐","炮弹","鱼雷","鱼雷-潜艇","反潜装备","防空炮","雷达","导弹","导弹-防空","强化部件","强化-航母","船模","","","",""},0)</f>
        <v>5</v>
      </c>
      <c r="M29" s="2">
        <v>3</v>
      </c>
      <c r="N29" s="15">
        <f>IF(Q29&gt;0,Q29/F29*200,0)</f>
        <v>49.230769230769234</v>
      </c>
      <c r="O29" s="15" t="s">
        <v>431</v>
      </c>
      <c r="P29" s="15" t="s">
        <v>433</v>
      </c>
      <c r="Q29" s="15">
        <v>16</v>
      </c>
      <c r="R29" s="15">
        <f>Q29/F29</f>
        <v>0.24615384615384617</v>
      </c>
    </row>
    <row r="30" spans="1:18" ht="15" customHeight="1">
      <c r="A30" s="2">
        <v>29</v>
      </c>
      <c r="B30" s="8" t="s">
        <v>102</v>
      </c>
      <c r="C30" s="4"/>
      <c r="D30" s="2" t="s">
        <v>103</v>
      </c>
      <c r="E30" s="2" t="s">
        <v>104</v>
      </c>
      <c r="F30" s="2">
        <v>65</v>
      </c>
      <c r="G30" s="2">
        <v>2</v>
      </c>
      <c r="H30" s="2" t="s">
        <v>105</v>
      </c>
      <c r="I30" s="13">
        <v>2</v>
      </c>
      <c r="J30" s="13"/>
      <c r="K30" s="13"/>
      <c r="L30" s="2">
        <f>MATCH(D30,{"战斗机","轰炸机","攻击机","主炮-战列","主炮-重巡","主炮-轻巡","主炮-驱逐","炮弹","鱼雷","鱼雷-潜艇","反潜装备","防空炮","雷达","导弹","导弹-防空","强化部件","强化-航母","船模","","","",""},0)</f>
        <v>7</v>
      </c>
      <c r="M30" s="2">
        <v>3</v>
      </c>
      <c r="N30" s="15">
        <f>IF(Q30&gt;0,Q30/F30*200,0)</f>
        <v>0</v>
      </c>
      <c r="O30" s="15" t="s">
        <v>404</v>
      </c>
      <c r="P30" s="15" t="s">
        <v>405</v>
      </c>
      <c r="R30" s="15">
        <f>Q30/F30</f>
        <v>0</v>
      </c>
    </row>
    <row r="31" spans="1:18" ht="15" customHeight="1">
      <c r="A31" s="2">
        <v>30</v>
      </c>
      <c r="B31" s="8" t="s">
        <v>106</v>
      </c>
      <c r="C31" s="4"/>
      <c r="D31" s="2" t="s">
        <v>103</v>
      </c>
      <c r="E31" s="2" t="s">
        <v>107</v>
      </c>
      <c r="F31" s="2">
        <v>85</v>
      </c>
      <c r="G31" s="2">
        <v>1</v>
      </c>
      <c r="H31" s="2" t="s">
        <v>108</v>
      </c>
      <c r="I31" s="13"/>
      <c r="J31" s="13">
        <v>2</v>
      </c>
      <c r="K31" s="13"/>
      <c r="L31" s="2">
        <f>MATCH(D31,{"战斗机","轰炸机","攻击机","主炮-战列","主炮-重巡","主炮-轻巡","主炮-驱逐","炮弹","鱼雷","鱼雷-潜艇","反潜装备","防空炮","雷达","导弹","导弹-防空","强化部件","强化-航母","船模","","","",""},0)</f>
        <v>7</v>
      </c>
      <c r="M31" s="2">
        <v>3</v>
      </c>
      <c r="N31" s="15">
        <f>IF(Q31&gt;0,Q31/F31*200,0)</f>
        <v>0</v>
      </c>
      <c r="R31" s="15">
        <f>Q31/F31</f>
        <v>0</v>
      </c>
    </row>
    <row r="32" spans="1:18" ht="15" customHeight="1">
      <c r="A32" s="2">
        <v>31</v>
      </c>
      <c r="B32" s="8" t="s">
        <v>465</v>
      </c>
      <c r="C32" s="4">
        <v>0</v>
      </c>
      <c r="D32" s="2" t="s">
        <v>438</v>
      </c>
      <c r="E32" s="2" t="s">
        <v>439</v>
      </c>
      <c r="F32" s="2">
        <v>70</v>
      </c>
      <c r="G32" s="2">
        <v>2</v>
      </c>
      <c r="H32" s="2" t="s">
        <v>440</v>
      </c>
      <c r="I32" s="14">
        <v>2</v>
      </c>
      <c r="J32" s="14"/>
      <c r="K32" s="14"/>
      <c r="L32" s="2">
        <f>MATCH(D32,{"战斗机","轰炸机","攻击机","主炮-战列","主炮-重巡","主炮-轻巡","主炮-驱逐","炮弹","鱼雷","鱼雷-潜艇","反潜装备","防空炮","雷达","导弹","导弹-防空","强化部件","强化-航母","船模","","","",""},0)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32" s="2">
        <v>3</v>
      </c>
      <c r="N32" s="15">
        <f>IF(Q32&gt;0,Q32/F32*200,0)</f>
        <v>137.14285714285714</v>
      </c>
      <c r="O32" s="15" t="s">
        <v>404</v>
      </c>
      <c r="P32" s="15" t="s">
        <v>472</v>
      </c>
      <c r="Q32" s="15">
        <v>48</v>
      </c>
      <c r="R32" s="15">
        <f>Q32/F32</f>
        <v>0.68571428571428572</v>
      </c>
    </row>
    <row r="33" spans="1:18" ht="15" customHeight="1">
      <c r="A33" s="2">
        <v>32</v>
      </c>
      <c r="B33" s="8" t="s">
        <v>467</v>
      </c>
      <c r="C33" s="4">
        <v>0</v>
      </c>
      <c r="D33" s="2" t="s">
        <v>110</v>
      </c>
      <c r="E33" s="2" t="s">
        <v>448</v>
      </c>
      <c r="F33" s="2">
        <v>85</v>
      </c>
      <c r="G33" s="2">
        <v>1</v>
      </c>
      <c r="H33" s="2" t="s">
        <v>469</v>
      </c>
      <c r="I33" s="14">
        <v>2</v>
      </c>
      <c r="J33" s="14"/>
      <c r="K33" s="14"/>
      <c r="L33" s="2">
        <f>MATCH(D33,{"战斗机","轰炸机","攻击机","主炮-战列","主炮-重巡","主炮-轻巡","主炮-驱逐","炮弹","鱼雷","鱼雷-潜艇","反潜装备","防空炮","雷达","导弹","导弹-防空","强化部件","强化-航母","船模","","","",""},0)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33" s="2">
        <v>3</v>
      </c>
      <c r="N33" s="15">
        <f>IF(Q33&gt;0,Q33/F33*200,0)</f>
        <v>84.705882352941174</v>
      </c>
      <c r="O33" s="15" t="s">
        <v>471</v>
      </c>
      <c r="P33" s="15" t="s">
        <v>473</v>
      </c>
      <c r="Q33" s="15">
        <v>36</v>
      </c>
      <c r="R33" s="15">
        <f>Q33/F33</f>
        <v>0.42352941176470588</v>
      </c>
    </row>
    <row r="34" spans="1:18" ht="15" customHeight="1">
      <c r="A34" s="2">
        <v>33</v>
      </c>
      <c r="B34" s="8" t="s">
        <v>116</v>
      </c>
      <c r="C34" s="4"/>
      <c r="D34" s="2" t="s">
        <v>117</v>
      </c>
      <c r="E34" s="2" t="s">
        <v>118</v>
      </c>
      <c r="F34" s="2">
        <v>70</v>
      </c>
      <c r="G34" s="2">
        <v>2</v>
      </c>
      <c r="H34" s="2" t="s">
        <v>119</v>
      </c>
      <c r="I34" s="13"/>
      <c r="J34" s="13">
        <v>1</v>
      </c>
      <c r="K34" s="13"/>
      <c r="L34" s="2">
        <f>MATCH(D34,{"战斗机","轰炸机","攻击机","主炮-战列","主炮-重巡","主炮-轻巡","主炮-驱逐","炮弹","鱼雷","鱼雷-潜艇","反潜装备","防空炮","雷达","导弹","导弹-防空","强化部件","强化-航母","船模","","","",""},0)</f>
        <v>10</v>
      </c>
      <c r="M34" s="2">
        <v>3</v>
      </c>
      <c r="N34" s="15">
        <f>IF(Q34&gt;0,Q34/F34*200,0)</f>
        <v>45.714285714285715</v>
      </c>
      <c r="O34" s="15" t="s">
        <v>411</v>
      </c>
      <c r="P34" s="15" t="s">
        <v>408</v>
      </c>
      <c r="Q34" s="15">
        <v>16</v>
      </c>
      <c r="R34" s="15">
        <f>Q34/F34</f>
        <v>0.22857142857142856</v>
      </c>
    </row>
    <row r="35" spans="1:18" ht="15" customHeight="1">
      <c r="A35" s="2">
        <v>34</v>
      </c>
      <c r="B35" s="8" t="s">
        <v>120</v>
      </c>
      <c r="C35" s="4"/>
      <c r="D35" s="2" t="s">
        <v>117</v>
      </c>
      <c r="E35" s="2" t="s">
        <v>121</v>
      </c>
      <c r="F35" s="2">
        <v>80</v>
      </c>
      <c r="G35" s="2">
        <v>1</v>
      </c>
      <c r="H35" s="2" t="s">
        <v>122</v>
      </c>
      <c r="I35" s="13"/>
      <c r="J35" s="13">
        <v>2</v>
      </c>
      <c r="K35" s="13"/>
      <c r="L35" s="2">
        <f>MATCH(D35,{"战斗机","轰炸机","攻击机","主炮-战列","主炮-重巡","主炮-轻巡","主炮-驱逐","炮弹","鱼雷","鱼雷-潜艇","反潜装备","防空炮","雷达","导弹","导弹-防空","强化部件","强化-航母","船模","","","",""},0)</f>
        <v>10</v>
      </c>
      <c r="M35" s="2">
        <v>3</v>
      </c>
      <c r="N35" s="15">
        <f>IF(Q35&gt;0,Q35/F35*200,0)</f>
        <v>0</v>
      </c>
      <c r="R35" s="15">
        <f>Q35/F35</f>
        <v>0</v>
      </c>
    </row>
    <row r="36" spans="1:18" ht="15" customHeight="1">
      <c r="A36" s="2">
        <v>35</v>
      </c>
      <c r="B36" s="8" t="s">
        <v>501</v>
      </c>
      <c r="C36" s="4">
        <v>1</v>
      </c>
      <c r="D36" s="2" t="s">
        <v>198</v>
      </c>
      <c r="E36" s="2" t="s">
        <v>490</v>
      </c>
      <c r="F36" s="2">
        <v>55</v>
      </c>
      <c r="G36" s="2">
        <v>1</v>
      </c>
      <c r="H36" s="2" t="s">
        <v>509</v>
      </c>
      <c r="I36" s="14"/>
      <c r="J36" s="14"/>
      <c r="K36" s="14"/>
      <c r="L36" s="2">
        <f>MATCH(D36,{"战斗机","轰炸机","攻击机","主炮-战列","主炮-重巡","主炮-轻巡","主炮-驱逐","炮弹","鱼雷","鱼雷-潜艇","反潜装备","防空炮","雷达","导弹","导弹-防空","强化部件","强化-航母","船模","","","",""},0)</f>
        <v>13</v>
      </c>
      <c r="M36" s="2">
        <v>3</v>
      </c>
    </row>
    <row r="37" spans="1:18" ht="15" customHeight="1">
      <c r="A37" s="2">
        <v>36</v>
      </c>
      <c r="B37" s="8" t="s">
        <v>123</v>
      </c>
      <c r="C37" s="4"/>
      <c r="D37" s="2" t="s">
        <v>124</v>
      </c>
      <c r="E37" s="2" t="s">
        <v>125</v>
      </c>
      <c r="F37" s="2">
        <v>20</v>
      </c>
      <c r="G37" s="2">
        <v>2</v>
      </c>
      <c r="H37" s="2" t="s">
        <v>126</v>
      </c>
      <c r="I37" s="14"/>
      <c r="J37" s="14">
        <v>3</v>
      </c>
      <c r="K37" s="14"/>
      <c r="L37" s="2">
        <f>MATCH(D37,{"战斗机","轰炸机","攻击机","主炮-战列","主炮-重巡","主炮-轻巡","主炮-驱逐","炮弹","鱼雷","鱼雷-潜艇","反潜装备","防空炮","雷达","导弹","导弹-防空","强化部件","强化-航母","船模","","","",""},0)</f>
        <v>14</v>
      </c>
      <c r="M37" s="2">
        <v>3</v>
      </c>
      <c r="N37" s="15">
        <f>IF(Q37&gt;0,Q37/F37*200,0)</f>
        <v>0</v>
      </c>
      <c r="O37" s="15" t="s">
        <v>414</v>
      </c>
      <c r="P37" s="17" t="s">
        <v>420</v>
      </c>
      <c r="R37" s="15">
        <f>Q37/F37</f>
        <v>0</v>
      </c>
    </row>
    <row r="38" spans="1:18" ht="15" customHeight="1">
      <c r="A38" s="2">
        <v>37</v>
      </c>
      <c r="B38" s="8" t="s">
        <v>510</v>
      </c>
      <c r="C38" s="4"/>
      <c r="D38" s="2" t="s">
        <v>54</v>
      </c>
      <c r="E38" s="2" t="s">
        <v>55</v>
      </c>
      <c r="F38" s="2">
        <v>90</v>
      </c>
      <c r="G38" s="2">
        <v>1</v>
      </c>
      <c r="H38" s="2" t="s">
        <v>56</v>
      </c>
      <c r="I38" s="13">
        <v>3</v>
      </c>
      <c r="J38" s="13">
        <v>1</v>
      </c>
      <c r="K38" s="13"/>
      <c r="L38" s="2">
        <f>MATCH(D38,{"战斗机","轰炸机","攻击机","主炮-战列","主炮-重巡","主炮-轻巡","主炮-驱逐","炮弹","鱼雷","鱼雷-潜艇","反潜装备","防空炮","雷达","导弹","导弹-防空","强化部件","强化-航母","船模","","","",""},0)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38" s="2">
        <v>3</v>
      </c>
      <c r="N38" s="15">
        <f>IF(Q38&gt;0,Q38/F38*200,0)</f>
        <v>80</v>
      </c>
      <c r="O38" s="15" t="s">
        <v>423</v>
      </c>
      <c r="P38" s="15" t="s">
        <v>435</v>
      </c>
      <c r="Q38" s="15">
        <f>4*6*1.5</f>
        <v>36</v>
      </c>
      <c r="R38" s="15">
        <f>Q38/F38</f>
        <v>0.4</v>
      </c>
    </row>
    <row r="39" spans="1:18" ht="15" customHeight="1">
      <c r="A39" s="2">
        <v>38</v>
      </c>
      <c r="B39" s="8" t="s">
        <v>133</v>
      </c>
      <c r="C39" s="4"/>
      <c r="D39" s="2" t="s">
        <v>131</v>
      </c>
      <c r="E39" s="2" t="s">
        <v>134</v>
      </c>
      <c r="F39" s="2">
        <v>80</v>
      </c>
      <c r="G39" s="2">
        <v>1</v>
      </c>
      <c r="H39" s="2" t="s">
        <v>135</v>
      </c>
      <c r="I39" s="14">
        <v>2</v>
      </c>
      <c r="J39" s="14">
        <v>2</v>
      </c>
      <c r="K39" s="13"/>
      <c r="L39" s="2">
        <f>MATCH(D39,{"战斗机","轰炸机","攻击机","主炮-战列","主炮-重巡","主炮-轻巡","主炮-驱逐","炮弹","鱼雷","鱼雷-潜艇","反潜装备","防空炮","雷达","导弹","导弹-防空","强化部件","强化-航母","船模","","","",""},0)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39" s="2">
        <v>3</v>
      </c>
      <c r="N39" s="15">
        <f>IF(Q39&gt;0,Q39/F39*200,0)</f>
        <v>0</v>
      </c>
      <c r="R39" s="15">
        <f>Q39/F39</f>
        <v>0</v>
      </c>
    </row>
    <row r="40" spans="1:18" ht="15" customHeight="1">
      <c r="A40" s="2">
        <v>39</v>
      </c>
      <c r="B40" s="9" t="s">
        <v>130</v>
      </c>
      <c r="C40" s="4"/>
      <c r="D40" s="2" t="s">
        <v>131</v>
      </c>
      <c r="E40" s="7" t="s">
        <v>132</v>
      </c>
      <c r="F40" s="2">
        <v>60</v>
      </c>
      <c r="G40" s="2">
        <v>1</v>
      </c>
      <c r="H40" s="2" t="s">
        <v>513</v>
      </c>
      <c r="I40" s="14">
        <v>1</v>
      </c>
      <c r="J40" s="14">
        <v>1</v>
      </c>
      <c r="K40" s="14"/>
      <c r="L40" s="2">
        <f>MATCH(D40,{"战斗机","轰炸机","攻击机","主炮-战列","主炮-重巡","主炮-轻巡","主炮-驱逐","炮弹","鱼雷","鱼雷-潜艇","反潜装备","防空炮","雷达","导弹","导弹-防空","强化部件","强化-航母","船模","","","",""},0)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40" s="2">
        <v>2</v>
      </c>
      <c r="N40" s="15">
        <f>IF(Q40&gt;0,Q40/F40*200,0)</f>
        <v>40</v>
      </c>
      <c r="O40" s="15" t="s">
        <v>404</v>
      </c>
      <c r="P40" s="15" t="s">
        <v>424</v>
      </c>
      <c r="Q40" s="15">
        <v>12</v>
      </c>
      <c r="R40" s="15">
        <f>Q40/F40</f>
        <v>0.2</v>
      </c>
    </row>
    <row r="41" spans="1:18" ht="15" customHeight="1">
      <c r="A41" s="2">
        <v>40</v>
      </c>
      <c r="B41" s="9" t="s">
        <v>477</v>
      </c>
      <c r="C41" s="4"/>
      <c r="D41" s="2" t="s">
        <v>62</v>
      </c>
      <c r="E41" s="2" t="s">
        <v>63</v>
      </c>
      <c r="F41" s="2">
        <v>40</v>
      </c>
      <c r="G41" s="2">
        <v>1</v>
      </c>
      <c r="H41" s="2" t="s">
        <v>64</v>
      </c>
      <c r="I41" s="13">
        <v>2</v>
      </c>
      <c r="J41" s="13">
        <v>3</v>
      </c>
      <c r="K41" s="13">
        <v>3</v>
      </c>
      <c r="L41" s="2">
        <f>MATCH(D41,{"战斗机","轰炸机","攻击机","主炮-战列","主炮-重巡","主炮-轻巡","主炮-驱逐","炮弹","鱼雷","鱼雷-潜艇","反潜装备","防空炮","雷达","导弹","导弹-防空","强化部件","强化-航母","船模","","","",""},0)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1" s="2">
        <v>2</v>
      </c>
      <c r="N41" s="15">
        <f>IF(Q41&gt;0,Q41/F41*200,0)</f>
        <v>61.250000000000007</v>
      </c>
      <c r="O41" s="15" t="s">
        <v>354</v>
      </c>
      <c r="P41" s="15" t="s">
        <v>358</v>
      </c>
      <c r="Q41" s="15">
        <f>12+2/4/2</f>
        <v>12.25</v>
      </c>
      <c r="R41" s="15">
        <f>Q41/F41</f>
        <v>0.30625000000000002</v>
      </c>
    </row>
    <row r="42" spans="1:18" ht="15" customHeight="1">
      <c r="A42" s="2">
        <v>41</v>
      </c>
      <c r="B42" s="9" t="s">
        <v>136</v>
      </c>
      <c r="C42" s="4"/>
      <c r="D42" s="2" t="s">
        <v>66</v>
      </c>
      <c r="E42" s="2" t="s">
        <v>137</v>
      </c>
      <c r="F42" s="2">
        <v>70</v>
      </c>
      <c r="G42" s="2">
        <v>1</v>
      </c>
      <c r="H42" s="2" t="s">
        <v>138</v>
      </c>
      <c r="I42" s="14">
        <v>2</v>
      </c>
      <c r="J42" s="14">
        <v>3</v>
      </c>
      <c r="K42" s="14"/>
      <c r="L42" s="2">
        <f>MATCH(D42,{"战斗机","轰炸机","攻击机","主炮-战列","主炮-重巡","主炮-轻巡","主炮-驱逐","炮弹","鱼雷","鱼雷-潜艇","反潜装备","防空炮","雷达","导弹","导弹-防空","强化部件","强化-航母","船模","","","",""},0)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2" s="2">
        <v>2</v>
      </c>
      <c r="N42" s="15">
        <f>IF(Q42&gt;0,Q42/F42*200,0)</f>
        <v>76.071428571428569</v>
      </c>
      <c r="O42" s="15" t="s">
        <v>354</v>
      </c>
      <c r="P42" s="15" t="s">
        <v>359</v>
      </c>
      <c r="Q42" s="15">
        <f>2*12+2+5/4/2</f>
        <v>26.625</v>
      </c>
      <c r="R42" s="15">
        <f>Q42/F42</f>
        <v>0.38035714285714284</v>
      </c>
    </row>
    <row r="43" spans="1:18" ht="15" customHeight="1">
      <c r="A43" s="2">
        <v>42</v>
      </c>
      <c r="B43" s="9" t="s">
        <v>139</v>
      </c>
      <c r="C43" s="4"/>
      <c r="D43" s="2" t="s">
        <v>66</v>
      </c>
      <c r="E43" s="2" t="s">
        <v>140</v>
      </c>
      <c r="F43" s="2">
        <v>75</v>
      </c>
      <c r="G43" s="2">
        <v>1</v>
      </c>
      <c r="H43" s="2" t="s">
        <v>141</v>
      </c>
      <c r="I43" s="14"/>
      <c r="J43" s="14"/>
      <c r="K43" s="14"/>
      <c r="L43" s="2">
        <f>MATCH(D43,{"战斗机","轰炸机","攻击机","主炮-战列","主炮-重巡","主炮-轻巡","主炮-驱逐","炮弹","鱼雷","鱼雷-潜艇","反潜装备","防空炮","雷达","导弹","导弹-防空","强化部件","强化-航母","船模","","","",""},0)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3" s="2">
        <v>2</v>
      </c>
      <c r="N43" s="15">
        <f>IF(Q43&gt;0,Q43/F43*200,0)</f>
        <v>0</v>
      </c>
      <c r="O43" s="15" t="s">
        <v>354</v>
      </c>
      <c r="P43" s="15" t="s">
        <v>363</v>
      </c>
      <c r="R43" s="15">
        <f>Q43/F43</f>
        <v>0</v>
      </c>
    </row>
    <row r="44" spans="1:18" ht="15" customHeight="1">
      <c r="A44" s="2">
        <v>43</v>
      </c>
      <c r="B44" s="9" t="s">
        <v>142</v>
      </c>
      <c r="C44" s="4"/>
      <c r="D44" s="2" t="s">
        <v>66</v>
      </c>
      <c r="E44" s="2" t="s">
        <v>143</v>
      </c>
      <c r="F44" s="2">
        <v>75</v>
      </c>
      <c r="G44" s="2">
        <v>1</v>
      </c>
      <c r="H44" s="2" t="s">
        <v>144</v>
      </c>
      <c r="I44" s="14"/>
      <c r="J44" s="14"/>
      <c r="K44" s="14"/>
      <c r="L44" s="2">
        <f>MATCH(D44,{"战斗机","轰炸机","攻击机","主炮-战列","主炮-重巡","主炮-轻巡","主炮-驱逐","炮弹","鱼雷","鱼雷-潜艇","反潜装备","防空炮","雷达","导弹","导弹-防空","强化部件","强化-航母","船模","","","",""},0)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4" s="2">
        <v>2</v>
      </c>
      <c r="N44" s="15">
        <f>IF(Q44&gt;0,Q44/F44*200,0)</f>
        <v>0</v>
      </c>
      <c r="O44" s="15" t="s">
        <v>354</v>
      </c>
      <c r="P44" s="15" t="s">
        <v>364</v>
      </c>
      <c r="R44" s="15">
        <f>Q44/F44</f>
        <v>0</v>
      </c>
    </row>
    <row r="45" spans="1:18" ht="15" customHeight="1">
      <c r="A45" s="2">
        <v>44</v>
      </c>
      <c r="B45" s="9" t="s">
        <v>145</v>
      </c>
      <c r="C45" s="4"/>
      <c r="D45" s="2" t="s">
        <v>66</v>
      </c>
      <c r="E45" s="2" t="s">
        <v>146</v>
      </c>
      <c r="F45" s="2">
        <v>95</v>
      </c>
      <c r="G45" s="2">
        <v>1</v>
      </c>
      <c r="H45" s="2" t="s">
        <v>147</v>
      </c>
      <c r="I45" s="14">
        <v>3</v>
      </c>
      <c r="J45" s="14">
        <v>2</v>
      </c>
      <c r="K45" s="13"/>
      <c r="L45" s="2">
        <f>MATCH(D45,{"战斗机","轰炸机","攻击机","主炮-战列","主炮-重巡","主炮-轻巡","主炮-驱逐","炮弹","鱼雷","鱼雷-潜艇","反潜装备","防空炮","雷达","导弹","导弹-防空","强化部件","强化-航母","船模","","","",""},0)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45" s="2">
        <v>2</v>
      </c>
      <c r="N45" s="15">
        <f>IF(Q45&gt;0,Q45/F45*200,0)</f>
        <v>75.789473684210535</v>
      </c>
      <c r="O45" s="15" t="s">
        <v>354</v>
      </c>
      <c r="P45" s="15" t="s">
        <v>365</v>
      </c>
      <c r="Q45" s="15">
        <v>36</v>
      </c>
      <c r="R45" s="15">
        <f>Q45/F45</f>
        <v>0.37894736842105264</v>
      </c>
    </row>
    <row r="46" spans="1:18" ht="15" customHeight="1">
      <c r="A46" s="2">
        <v>45</v>
      </c>
      <c r="B46" s="9" t="s">
        <v>148</v>
      </c>
      <c r="C46" s="4"/>
      <c r="D46" s="2" t="s">
        <v>80</v>
      </c>
      <c r="E46" s="2" t="s">
        <v>149</v>
      </c>
      <c r="F46" s="2">
        <v>60</v>
      </c>
      <c r="G46" s="2">
        <v>2</v>
      </c>
      <c r="H46" s="2" t="s">
        <v>150</v>
      </c>
      <c r="I46" s="14"/>
      <c r="J46" s="14">
        <v>1</v>
      </c>
      <c r="K46" s="14"/>
      <c r="L46" s="2">
        <f>MATCH(D46,{"战斗机","轰炸机","攻击机","主炮-战列","主炮-重巡","主炮-轻巡","主炮-驱逐","炮弹","鱼雷","鱼雷-潜艇","反潜装备","防空炮","雷达","导弹","导弹-防空","强化部件","强化-航母","船模","","","",""},0)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46" s="2">
        <v>2</v>
      </c>
      <c r="N46" s="15">
        <f>IF(Q46&gt;0,Q46/F46*200,0)</f>
        <v>40</v>
      </c>
      <c r="O46" s="15" t="s">
        <v>373</v>
      </c>
      <c r="P46" s="15" t="s">
        <v>374</v>
      </c>
      <c r="Q46" s="15">
        <v>12</v>
      </c>
      <c r="R46" s="15">
        <f>Q46/F46</f>
        <v>0.2</v>
      </c>
    </row>
    <row r="47" spans="1:18" ht="15" customHeight="1">
      <c r="A47" s="2">
        <v>46</v>
      </c>
      <c r="B47" s="9" t="s">
        <v>72</v>
      </c>
      <c r="C47" s="4"/>
      <c r="D47" s="2" t="s">
        <v>73</v>
      </c>
      <c r="E47" s="2" t="s">
        <v>74</v>
      </c>
      <c r="F47" s="2">
        <v>65</v>
      </c>
      <c r="G47" s="2">
        <v>2</v>
      </c>
      <c r="H47" s="2" t="s">
        <v>75</v>
      </c>
      <c r="I47" s="13">
        <v>2</v>
      </c>
      <c r="J47" s="13"/>
      <c r="K47" s="13"/>
      <c r="L47" s="2">
        <f>MATCH(D47,{"战斗机","轰炸机","攻击机","主炮-战列","主炮-重巡","主炮-轻巡","主炮-驱逐","炮弹","鱼雷","鱼雷-潜艇","反潜装备","防空炮","雷达","导弹","导弹-防空","强化部件","强化-航母","船模","","","",""},0)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47" s="2">
        <v>2</v>
      </c>
      <c r="N47" s="15">
        <f>IF(Q47&gt;0,Q47/F47*200,0)</f>
        <v>58.461538461538467</v>
      </c>
      <c r="O47" s="15" t="s">
        <v>375</v>
      </c>
      <c r="P47" s="17" t="s">
        <v>376</v>
      </c>
      <c r="Q47" s="15">
        <f>4*8-7*7+9*4</f>
        <v>19</v>
      </c>
      <c r="R47" s="15">
        <f>Q47/F47</f>
        <v>0.29230769230769232</v>
      </c>
    </row>
    <row r="48" spans="1:18" ht="15" customHeight="1">
      <c r="A48" s="2">
        <v>47</v>
      </c>
      <c r="B48" s="9" t="s">
        <v>151</v>
      </c>
      <c r="C48" s="4"/>
      <c r="D48" s="2" t="s">
        <v>80</v>
      </c>
      <c r="E48" s="2" t="s">
        <v>152</v>
      </c>
      <c r="F48" s="2">
        <v>65</v>
      </c>
      <c r="G48" s="2">
        <v>2</v>
      </c>
      <c r="H48" s="2" t="s">
        <v>153</v>
      </c>
      <c r="I48" s="14">
        <v>1</v>
      </c>
      <c r="J48" s="14">
        <v>1</v>
      </c>
      <c r="K48" s="14"/>
      <c r="L48" s="2">
        <f>MATCH(D48,{"战斗机","轰炸机","攻击机","主炮-战列","主炮-重巡","主炮-轻巡","主炮-驱逐","炮弹","鱼雷","鱼雷-潜艇","反潜装备","防空炮","雷达","导弹","导弹-防空","强化部件","强化-航母","船模","","","",""},0)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48" s="2">
        <v>2</v>
      </c>
      <c r="N48" s="15">
        <f>IF(Q48&gt;0,Q48/F48*200,0)</f>
        <v>30.76923076923077</v>
      </c>
      <c r="O48" s="15" t="s">
        <v>387</v>
      </c>
      <c r="P48" s="17" t="s">
        <v>390</v>
      </c>
      <c r="Q48" s="15">
        <v>10</v>
      </c>
      <c r="R48" s="15">
        <f>Q48/F48</f>
        <v>0.15384615384615385</v>
      </c>
    </row>
    <row r="49" spans="1:18" ht="15" customHeight="1">
      <c r="A49" s="2">
        <v>48</v>
      </c>
      <c r="B49" s="9" t="s">
        <v>495</v>
      </c>
      <c r="C49" s="4"/>
      <c r="D49" s="2" t="s">
        <v>80</v>
      </c>
      <c r="E49" s="2" t="s">
        <v>81</v>
      </c>
      <c r="F49" s="2">
        <v>85</v>
      </c>
      <c r="G49" s="2">
        <v>1</v>
      </c>
      <c r="H49" s="2" t="s">
        <v>497</v>
      </c>
      <c r="I49" s="13">
        <v>1</v>
      </c>
      <c r="J49" s="13">
        <v>0</v>
      </c>
      <c r="K49" s="13"/>
      <c r="L49" s="2">
        <f>MATCH(D49,{"战斗机","轰炸机","攻击机","主炮-战列","主炮-重巡","主炮-轻巡","主炮-驱逐","炮弹","鱼雷","鱼雷-潜艇","反潜装备","防空炮","雷达","导弹","导弹-防空","强化部件","强化-航母","船模","","","",""},0)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49" s="2">
        <v>2</v>
      </c>
      <c r="N49" s="15">
        <f>IF(Q49&gt;0,Q49/F49*200,0)</f>
        <v>65.882352941176464</v>
      </c>
      <c r="O49" s="15" t="s">
        <v>372</v>
      </c>
      <c r="P49" s="15" t="s">
        <v>392</v>
      </c>
      <c r="Q49" s="15">
        <f>2*6+8*5-6*4</f>
        <v>28</v>
      </c>
      <c r="R49" s="15">
        <f>Q49/F49</f>
        <v>0.32941176470588235</v>
      </c>
    </row>
    <row r="50" spans="1:18" ht="15" customHeight="1">
      <c r="A50" s="2">
        <v>49</v>
      </c>
      <c r="B50" s="9" t="s">
        <v>503</v>
      </c>
      <c r="C50" s="4"/>
      <c r="D50" s="2" t="s">
        <v>86</v>
      </c>
      <c r="E50" s="2" t="s">
        <v>87</v>
      </c>
      <c r="F50" s="2">
        <v>65</v>
      </c>
      <c r="G50" s="2">
        <v>2</v>
      </c>
      <c r="H50" s="2" t="s">
        <v>504</v>
      </c>
      <c r="I50" s="13">
        <v>1</v>
      </c>
      <c r="J50" s="13"/>
      <c r="K50" s="13"/>
      <c r="L50" s="2">
        <f>MATCH(D50,{"战斗机","轰炸机","攻击机","主炮-战列","主炮-重巡","主炮-轻巡","主炮-驱逐","炮弹","鱼雷","鱼雷-潜艇","反潜装备","防空炮","雷达","导弹","导弹-防空","强化部件","强化-航母","船模","","","",""},0)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50" s="2">
        <v>2</v>
      </c>
      <c r="N50" s="15">
        <f>IF(Q50&gt;0,Q50/F50*200,0)</f>
        <v>64.615384615384613</v>
      </c>
      <c r="O50" s="15" t="s">
        <v>378</v>
      </c>
      <c r="P50" s="15" t="s">
        <v>385</v>
      </c>
      <c r="Q50" s="15">
        <f>16+5</f>
        <v>21</v>
      </c>
      <c r="R50" s="15">
        <f>Q50/F50</f>
        <v>0.32307692307692309</v>
      </c>
    </row>
    <row r="51" spans="1:18" ht="15" customHeight="1">
      <c r="A51" s="2">
        <v>50</v>
      </c>
      <c r="B51" s="9" t="s">
        <v>230</v>
      </c>
      <c r="C51" s="4"/>
      <c r="D51" s="2" t="s">
        <v>231</v>
      </c>
      <c r="E51" s="2" t="s">
        <v>232</v>
      </c>
      <c r="F51" s="2">
        <v>35</v>
      </c>
      <c r="G51" s="2">
        <v>2</v>
      </c>
      <c r="H51" s="2" t="s">
        <v>233</v>
      </c>
      <c r="I51" s="14"/>
      <c r="J51" s="14">
        <v>1</v>
      </c>
      <c r="K51" s="14"/>
      <c r="L51" s="2">
        <v>3</v>
      </c>
      <c r="M51" s="2">
        <v>2</v>
      </c>
      <c r="N51" s="15">
        <f>IF(Q51&gt;0,Q51/F51*200,0)</f>
        <v>34.285714285714285</v>
      </c>
      <c r="O51" s="15" t="s">
        <v>383</v>
      </c>
      <c r="P51" s="15" t="s">
        <v>384</v>
      </c>
      <c r="Q51" s="15">
        <v>6</v>
      </c>
      <c r="R51" s="15">
        <f>Q51/F51</f>
        <v>0.17142857142857143</v>
      </c>
    </row>
    <row r="52" spans="1:18" ht="15" customHeight="1">
      <c r="A52" s="2">
        <v>51</v>
      </c>
      <c r="B52" s="9" t="s">
        <v>157</v>
      </c>
      <c r="C52" s="4"/>
      <c r="D52" s="2" t="s">
        <v>158</v>
      </c>
      <c r="E52" s="2" t="s">
        <v>159</v>
      </c>
      <c r="F52" s="2">
        <v>60</v>
      </c>
      <c r="G52" s="2">
        <v>1</v>
      </c>
      <c r="H52" s="2" t="s">
        <v>160</v>
      </c>
      <c r="I52" s="14"/>
      <c r="J52" s="14">
        <v>1</v>
      </c>
      <c r="K52" s="14"/>
      <c r="L52" s="2">
        <f>MATCH(D52,{"战斗机","轰炸机","攻击机","主炮-战列","主炮-重巡","主炮-轻巡","主炮-驱逐","炮弹","鱼雷","鱼雷-潜艇","反潜装备","防空炮","雷达","导弹","导弹-防空","强化部件","强化-航母","船模","","","",""},0)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52" s="2">
        <v>2</v>
      </c>
      <c r="N52" s="15">
        <f>IF(Q52&gt;0,Q52/F52*200,0)</f>
        <v>53.333333333333336</v>
      </c>
      <c r="O52" s="15" t="s">
        <v>381</v>
      </c>
      <c r="P52" s="15" t="s">
        <v>386</v>
      </c>
      <c r="Q52" s="15">
        <f>4*4</f>
        <v>16</v>
      </c>
      <c r="R52" s="15">
        <f>Q52/F52</f>
        <v>0.26666666666666666</v>
      </c>
    </row>
    <row r="53" spans="1:18" ht="15" customHeight="1">
      <c r="A53" s="2">
        <v>52</v>
      </c>
      <c r="B53" s="9" t="s">
        <v>161</v>
      </c>
      <c r="C53" s="4"/>
      <c r="D53" s="2" t="s">
        <v>158</v>
      </c>
      <c r="E53" s="2" t="s">
        <v>162</v>
      </c>
      <c r="F53" s="2">
        <v>60</v>
      </c>
      <c r="G53" s="2">
        <v>1</v>
      </c>
      <c r="H53" s="2" t="s">
        <v>163</v>
      </c>
      <c r="I53" s="14">
        <v>1</v>
      </c>
      <c r="J53" s="14"/>
      <c r="K53" s="13"/>
      <c r="L53" s="2">
        <f>MATCH(D53,{"战斗机","轰炸机","攻击机","主炮-战列","主炮-重巡","主炮-轻巡","主炮-驱逐","炮弹","鱼雷","鱼雷-潜艇","反潜装备","防空炮","雷达","导弹","导弹-防空","强化部件","强化-航母","船模","","","",""},0)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53" s="2">
        <v>2</v>
      </c>
      <c r="N53" s="15">
        <f>IF(Q53&gt;0,Q53/F53*200,0)</f>
        <v>0</v>
      </c>
      <c r="O53" s="15" t="s">
        <v>382</v>
      </c>
      <c r="R53" s="15">
        <f>Q53/F53</f>
        <v>0</v>
      </c>
    </row>
    <row r="54" spans="1:18" ht="15" customHeight="1">
      <c r="A54" s="2">
        <v>53</v>
      </c>
      <c r="B54" s="9" t="s">
        <v>488</v>
      </c>
      <c r="C54" s="4">
        <v>1</v>
      </c>
      <c r="D54" s="2" t="s">
        <v>86</v>
      </c>
      <c r="E54" s="2" t="s">
        <v>489</v>
      </c>
      <c r="F54" s="2">
        <v>65</v>
      </c>
      <c r="G54" s="2">
        <v>2</v>
      </c>
      <c r="H54" s="2" t="s">
        <v>505</v>
      </c>
      <c r="I54" s="14"/>
      <c r="J54" s="14"/>
      <c r="K54" s="14"/>
      <c r="L54" s="2">
        <f>MATCH(D54,{"战斗机","轰炸机","攻击机","主炮-战列","主炮-重巡","主炮-轻巡","主炮-驱逐","炮弹","鱼雷","鱼雷-潜艇","反潜装备","防空炮","雷达","导弹","导弹-防空","强化部件","强化-航母","船模","","","",""},0)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54" s="2">
        <v>2</v>
      </c>
      <c r="N54" s="15">
        <f>IF(Q54&gt;0,Q54/F54*200,0)</f>
        <v>0</v>
      </c>
      <c r="R54" s="15">
        <f>Q54/F54</f>
        <v>0</v>
      </c>
    </row>
    <row r="55" spans="1:18" ht="15" customHeight="1">
      <c r="A55" s="2">
        <v>54</v>
      </c>
      <c r="B55" s="9" t="s">
        <v>463</v>
      </c>
      <c r="C55" s="4"/>
      <c r="D55" s="2" t="s">
        <v>91</v>
      </c>
      <c r="E55" s="2" t="s">
        <v>92</v>
      </c>
      <c r="F55" s="2">
        <v>70</v>
      </c>
      <c r="G55" s="2">
        <v>1</v>
      </c>
      <c r="H55" s="2" t="s">
        <v>172</v>
      </c>
      <c r="I55" s="13">
        <v>1</v>
      </c>
      <c r="J55" s="13"/>
      <c r="K55" s="13"/>
      <c r="L55" s="2">
        <f>MATCH(D55,{"战斗机","轰炸机","攻击机","主炮-战列","主炮-重巡","主炮-轻巡","主炮-驱逐","炮弹","鱼雷","鱼雷-潜艇","反潜装备","防空炮","雷达","导弹","导弹-防空","强化部件","强化-航母","船模","","","",""},0)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55" s="2">
        <v>2</v>
      </c>
      <c r="N55" s="15">
        <f>IF(Q55&gt;0,Q55/F55*200,0)</f>
        <v>14.285714285714285</v>
      </c>
      <c r="O55" s="15" t="s">
        <v>396</v>
      </c>
      <c r="P55" s="15" t="s">
        <v>397</v>
      </c>
      <c r="Q55" s="15">
        <v>5</v>
      </c>
      <c r="R55" s="15">
        <f>Q55/F55</f>
        <v>7.1428571428571425E-2</v>
      </c>
    </row>
    <row r="56" spans="1:18" ht="15" customHeight="1">
      <c r="A56" s="2">
        <v>55</v>
      </c>
      <c r="B56" s="9" t="s">
        <v>165</v>
      </c>
      <c r="C56" s="4"/>
      <c r="D56" s="2" t="s">
        <v>91</v>
      </c>
      <c r="E56" s="2" t="s">
        <v>166</v>
      </c>
      <c r="F56" s="2">
        <v>70</v>
      </c>
      <c r="G56" s="2">
        <v>1</v>
      </c>
      <c r="H56" s="2" t="s">
        <v>167</v>
      </c>
      <c r="I56" s="14">
        <v>1</v>
      </c>
      <c r="J56" s="14"/>
      <c r="K56" s="14"/>
      <c r="L56" s="2">
        <f>MATCH(D56,{"战斗机","轰炸机","攻击机","主炮-战列","主炮-重巡","主炮-轻巡","主炮-驱逐","炮弹","鱼雷","鱼雷-潜艇","反潜装备","防空炮","雷达","导弹","导弹-防空","强化部件","强化-航母","船模","","","",""},0)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56" s="2">
        <v>2</v>
      </c>
      <c r="N56" s="15">
        <f>IF(Q56&gt;0,Q56/F56*200,0)</f>
        <v>14.285714285714285</v>
      </c>
      <c r="O56" s="15" t="s">
        <v>396</v>
      </c>
      <c r="P56" s="15" t="s">
        <v>399</v>
      </c>
      <c r="Q56" s="15">
        <v>5</v>
      </c>
      <c r="R56" s="15">
        <f>Q56/F56</f>
        <v>7.1428571428571425E-2</v>
      </c>
    </row>
    <row r="57" spans="1:18" ht="15" customHeight="1">
      <c r="A57" s="2">
        <v>56</v>
      </c>
      <c r="B57" s="9" t="s">
        <v>168</v>
      </c>
      <c r="C57" s="4"/>
      <c r="D57" s="2" t="s">
        <v>91</v>
      </c>
      <c r="E57" s="2" t="s">
        <v>169</v>
      </c>
      <c r="F57" s="2">
        <v>70</v>
      </c>
      <c r="G57" s="2">
        <v>2</v>
      </c>
      <c r="H57" s="2" t="s">
        <v>167</v>
      </c>
      <c r="I57" s="14">
        <v>1</v>
      </c>
      <c r="J57" s="14"/>
      <c r="K57" s="14"/>
      <c r="L57" s="2">
        <f>MATCH(D57,{"战斗机","轰炸机","攻击机","主炮-战列","主炮-重巡","主炮-轻巡","主炮-驱逐","炮弹","鱼雷","鱼雷-潜艇","反潜装备","防空炮","雷达","导弹","导弹-防空","强化部件","强化-航母","船模","","","",""},0)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57" s="2">
        <v>2</v>
      </c>
      <c r="N57" s="15">
        <f>IF(Q57&gt;0,Q57/F57*200,0)</f>
        <v>14.285714285714285</v>
      </c>
      <c r="O57" s="15" t="s">
        <v>396</v>
      </c>
      <c r="P57" s="15" t="s">
        <v>397</v>
      </c>
      <c r="Q57" s="15">
        <v>5</v>
      </c>
      <c r="R57" s="15">
        <f>Q57/F57</f>
        <v>7.1428571428571425E-2</v>
      </c>
    </row>
    <row r="58" spans="1:18" ht="15" customHeight="1">
      <c r="A58" s="2">
        <v>57</v>
      </c>
      <c r="B58" s="9" t="s">
        <v>170</v>
      </c>
      <c r="C58" s="4"/>
      <c r="D58" s="2" t="s">
        <v>91</v>
      </c>
      <c r="E58" s="2" t="s">
        <v>171</v>
      </c>
      <c r="F58" s="2">
        <v>80</v>
      </c>
      <c r="G58" s="2">
        <v>1</v>
      </c>
      <c r="H58" s="2" t="s">
        <v>172</v>
      </c>
      <c r="I58" s="14">
        <v>1</v>
      </c>
      <c r="J58" s="14"/>
      <c r="K58" s="14"/>
      <c r="L58" s="2">
        <f>MATCH(D58,{"战斗机","轰炸机","攻击机","主炮-战列","主炮-重巡","主炮-轻巡","主炮-驱逐","炮弹","鱼雷","鱼雷-潜艇","反潜装备","防空炮","雷达","导弹","导弹-防空","强化部件","强化-航母","船模","","","",""},0)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58" s="2">
        <v>2</v>
      </c>
      <c r="N58" s="15">
        <f>IF(Q58&gt;0,Q58/F58*200,0)</f>
        <v>37.5</v>
      </c>
      <c r="O58" s="15" t="s">
        <v>396</v>
      </c>
      <c r="P58" s="15" t="s">
        <v>393</v>
      </c>
      <c r="Q58" s="15">
        <v>15</v>
      </c>
      <c r="R58" s="15">
        <f>Q58/F58</f>
        <v>0.1875</v>
      </c>
    </row>
    <row r="59" spans="1:18" ht="15" customHeight="1">
      <c r="A59" s="2">
        <v>58</v>
      </c>
      <c r="B59" s="9" t="s">
        <v>173</v>
      </c>
      <c r="C59" s="4"/>
      <c r="D59" s="2" t="s">
        <v>91</v>
      </c>
      <c r="E59" s="2" t="s">
        <v>174</v>
      </c>
      <c r="F59" s="2">
        <v>85</v>
      </c>
      <c r="G59" s="2">
        <v>1</v>
      </c>
      <c r="H59" s="2" t="s">
        <v>167</v>
      </c>
      <c r="I59" s="14">
        <v>1</v>
      </c>
      <c r="J59" s="14"/>
      <c r="K59" s="14"/>
      <c r="L59" s="2">
        <f>MATCH(D59,{"战斗机","轰炸机","攻击机","主炮-战列","主炮-重巡","主炮-轻巡","主炮-驱逐","炮弹","鱼雷","鱼雷-潜艇","反潜装备","防空炮","雷达","导弹","导弹-防空","强化部件","强化-航母","船模","","","",""},0)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59" s="2">
        <v>2</v>
      </c>
      <c r="N59" s="15">
        <f>IF(Q59&gt;0,Q59/F59*200,0)</f>
        <v>23.52941176470588</v>
      </c>
      <c r="O59" s="15" t="s">
        <v>396</v>
      </c>
      <c r="P59" s="15" t="s">
        <v>395</v>
      </c>
      <c r="Q59" s="15">
        <v>10</v>
      </c>
      <c r="R59" s="15">
        <f>Q59/F59</f>
        <v>0.11764705882352941</v>
      </c>
    </row>
    <row r="60" spans="1:18" ht="15" customHeight="1">
      <c r="A60" s="2">
        <v>59</v>
      </c>
      <c r="B60" s="9" t="s">
        <v>175</v>
      </c>
      <c r="C60" s="4"/>
      <c r="D60" s="2" t="s">
        <v>91</v>
      </c>
      <c r="E60" s="2" t="s">
        <v>176</v>
      </c>
      <c r="F60" s="2">
        <v>85</v>
      </c>
      <c r="G60" s="2">
        <v>1</v>
      </c>
      <c r="H60" s="2" t="s">
        <v>167</v>
      </c>
      <c r="I60" s="14">
        <v>1</v>
      </c>
      <c r="J60" s="14"/>
      <c r="K60" s="14"/>
      <c r="L60" s="2">
        <f>MATCH(D60,{"战斗机","轰炸机","攻击机","主炮-战列","主炮-重巡","主炮-轻巡","主炮-驱逐","炮弹","鱼雷","鱼雷-潜艇","反潜装备","防空炮","雷达","导弹","导弹-防空","强化部件","强化-航母","船模","","","",""},0)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60" s="2">
        <v>2</v>
      </c>
      <c r="N60" s="15">
        <f>IF(Q60&gt;0,Q60/F60*200,0)</f>
        <v>11.76470588235294</v>
      </c>
      <c r="O60" s="15" t="s">
        <v>396</v>
      </c>
      <c r="P60" s="15" t="s">
        <v>397</v>
      </c>
      <c r="Q60" s="15">
        <v>5</v>
      </c>
      <c r="R60" s="15">
        <f>Q60/F60</f>
        <v>5.8823529411764705E-2</v>
      </c>
    </row>
    <row r="61" spans="1:18" ht="15" customHeight="1">
      <c r="A61" s="2">
        <v>60</v>
      </c>
      <c r="B61" s="9" t="s">
        <v>179</v>
      </c>
      <c r="C61" s="4"/>
      <c r="D61" s="2" t="s">
        <v>97</v>
      </c>
      <c r="E61" s="2" t="s">
        <v>180</v>
      </c>
      <c r="F61" s="2">
        <v>65</v>
      </c>
      <c r="G61" s="2">
        <v>1</v>
      </c>
      <c r="H61" s="2" t="s">
        <v>181</v>
      </c>
      <c r="I61" s="14"/>
      <c r="J61" s="14"/>
      <c r="K61" s="14"/>
      <c r="L61" s="2">
        <f>MATCH(D61,{"战斗机","轰炸机","攻击机","主炮-战列","主炮-重巡","主炮-轻巡","主炮-驱逐","炮弹","鱼雷","鱼雷-潜艇","反潜装备","防空炮","雷达","导弹","导弹-防空","强化部件","强化-航母","船模","","","",""},0)</f>
        <v>5</v>
      </c>
      <c r="M61" s="2">
        <v>2</v>
      </c>
      <c r="N61" s="15">
        <f>IF(Q61&gt;0,Q61/F61*200,0)</f>
        <v>49.230769230769234</v>
      </c>
      <c r="O61" s="15" t="s">
        <v>431</v>
      </c>
      <c r="P61" s="15" t="s">
        <v>395</v>
      </c>
      <c r="Q61" s="15">
        <v>16</v>
      </c>
      <c r="R61" s="15">
        <f>Q61/F61</f>
        <v>0.24615384615384617</v>
      </c>
    </row>
    <row r="62" spans="1:18" ht="15" customHeight="1">
      <c r="A62" s="2">
        <v>61</v>
      </c>
      <c r="B62" s="9" t="s">
        <v>182</v>
      </c>
      <c r="C62" s="4"/>
      <c r="D62" s="2" t="s">
        <v>97</v>
      </c>
      <c r="E62" s="2" t="s">
        <v>183</v>
      </c>
      <c r="F62" s="2">
        <v>85</v>
      </c>
      <c r="G62" s="2">
        <v>2</v>
      </c>
      <c r="H62" s="2" t="s">
        <v>184</v>
      </c>
      <c r="I62" s="14">
        <v>1</v>
      </c>
      <c r="J62" s="14"/>
      <c r="K62" s="14"/>
      <c r="L62" s="2">
        <f>MATCH(D62,{"战斗机","轰炸机","攻击机","主炮-战列","主炮-重巡","主炮-轻巡","主炮-驱逐","炮弹","鱼雷","鱼雷-潜艇","反潜装备","防空炮","雷达","导弹","导弹-防空","强化部件","强化-航母","船模","","","",""},0)</f>
        <v>5</v>
      </c>
      <c r="M62" s="2">
        <v>2</v>
      </c>
      <c r="N62" s="15">
        <f>IF(Q62&gt;0,Q62/F62*200,0)</f>
        <v>122.35294117647059</v>
      </c>
      <c r="O62" s="15" t="s">
        <v>431</v>
      </c>
      <c r="P62" s="17" t="s">
        <v>432</v>
      </c>
      <c r="Q62" s="15">
        <f>6.5*8</f>
        <v>52</v>
      </c>
      <c r="R62" s="15">
        <f>Q62/F62</f>
        <v>0.61176470588235299</v>
      </c>
    </row>
    <row r="63" spans="1:18" ht="15" customHeight="1">
      <c r="A63" s="2">
        <v>62</v>
      </c>
      <c r="B63" s="9" t="s">
        <v>486</v>
      </c>
      <c r="C63" s="4">
        <v>1</v>
      </c>
      <c r="D63" s="2" t="s">
        <v>100</v>
      </c>
      <c r="E63" s="2" t="s">
        <v>487</v>
      </c>
      <c r="F63" s="2">
        <v>60</v>
      </c>
      <c r="G63" s="2">
        <v>2</v>
      </c>
      <c r="H63" s="2" t="s">
        <v>499</v>
      </c>
      <c r="I63" s="14"/>
      <c r="J63" s="14"/>
      <c r="K63" s="14"/>
      <c r="L63" s="2">
        <f>MATCH(D63,{"战斗机","轰炸机","攻击机","主炮-战列","主炮-重巡","主炮-轻巡","主炮-驱逐","炮弹","鱼雷","鱼雷-潜艇","反潜装备","防空炮","雷达","导弹","导弹-防空","强化部件","强化-航母","船模","","","",""},0)</f>
        <v>6</v>
      </c>
      <c r="M63" s="2">
        <v>2</v>
      </c>
      <c r="N63" s="15">
        <f>IF(Q63&gt;0,Q63/F63*200,0)</f>
        <v>0</v>
      </c>
      <c r="R63" s="15">
        <f>Q63/F63</f>
        <v>0</v>
      </c>
    </row>
    <row r="64" spans="1:18" ht="15" customHeight="1">
      <c r="A64" s="2">
        <v>63</v>
      </c>
      <c r="B64" s="9" t="s">
        <v>109</v>
      </c>
      <c r="C64" s="4"/>
      <c r="D64" s="2" t="s">
        <v>110</v>
      </c>
      <c r="E64" s="2" t="s">
        <v>111</v>
      </c>
      <c r="F64" s="2">
        <v>60</v>
      </c>
      <c r="G64" s="2">
        <v>2</v>
      </c>
      <c r="H64" s="2" t="s">
        <v>112</v>
      </c>
      <c r="I64" s="13"/>
      <c r="J64" s="13"/>
      <c r="K64" s="13"/>
      <c r="L64" s="2">
        <f>MATCH(D64,{"战斗机","轰炸机","攻击机","主炮-战列","主炮-重巡","主炮-轻巡","主炮-驱逐","炮弹","鱼雷","鱼雷-潜艇","反潜装备","防空炮","雷达","导弹","导弹-防空","强化部件","强化-航母","船模","","","",""},0)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64" s="2">
        <v>2</v>
      </c>
      <c r="N64" s="15">
        <f>IF(Q64&gt;0,Q64/F64*200,0)</f>
        <v>53.333333333333336</v>
      </c>
      <c r="O64" s="15" t="s">
        <v>407</v>
      </c>
      <c r="P64" s="15" t="s">
        <v>410</v>
      </c>
      <c r="Q64" s="15">
        <v>16</v>
      </c>
      <c r="R64" s="15">
        <f>Q64/F64</f>
        <v>0.26666666666666666</v>
      </c>
    </row>
    <row r="65" spans="1:18" ht="15" customHeight="1">
      <c r="A65" s="2">
        <v>64</v>
      </c>
      <c r="B65" s="9" t="s">
        <v>186</v>
      </c>
      <c r="C65" s="4"/>
      <c r="D65" s="2" t="s">
        <v>113</v>
      </c>
      <c r="E65" s="2" t="s">
        <v>187</v>
      </c>
      <c r="F65" s="2">
        <v>60</v>
      </c>
      <c r="G65" s="2">
        <v>2</v>
      </c>
      <c r="H65" s="2" t="s">
        <v>188</v>
      </c>
      <c r="I65" s="13"/>
      <c r="J65" s="13"/>
      <c r="K65" s="14"/>
      <c r="L65" s="2">
        <f>MATCH(D65,{"战斗机","轰炸机","攻击机","主炮-战列","主炮-重巡","主炮-轻巡","主炮-驱逐","炮弹","鱼雷","鱼雷-潜艇","反潜装备","防空炮","雷达","导弹","导弹-防空","强化部件","强化-航母","船模","","","",""},0)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65" s="2">
        <v>2</v>
      </c>
      <c r="N65" s="15">
        <f>IF(Q65&gt;0,Q65/F65*200,0)</f>
        <v>26.666666666666668</v>
      </c>
      <c r="O65" s="15" t="s">
        <v>407</v>
      </c>
      <c r="P65" s="15" t="s">
        <v>409</v>
      </c>
      <c r="Q65" s="15">
        <v>8</v>
      </c>
      <c r="R65" s="15">
        <f>Q65/F65</f>
        <v>0.13333333333333333</v>
      </c>
    </row>
    <row r="66" spans="1:18" ht="15" customHeight="1">
      <c r="A66" s="2">
        <v>65</v>
      </c>
      <c r="B66" s="9" t="s">
        <v>468</v>
      </c>
      <c r="C66" s="4"/>
      <c r="D66" s="2" t="s">
        <v>113</v>
      </c>
      <c r="E66" s="2" t="s">
        <v>114</v>
      </c>
      <c r="F66" s="2">
        <v>70</v>
      </c>
      <c r="G66" s="2">
        <v>2</v>
      </c>
      <c r="H66" s="2" t="s">
        <v>115</v>
      </c>
      <c r="I66" s="13">
        <v>1</v>
      </c>
      <c r="J66" s="13"/>
      <c r="K66" s="13"/>
      <c r="L66" s="2">
        <f>MATCH(D66,{"战斗机","轰炸机","攻击机","主炮-战列","主炮-重巡","主炮-轻巡","主炮-驱逐","炮弹","鱼雷","鱼雷-潜艇","反潜装备","防空炮","雷达","导弹","导弹-防空","强化部件","强化-航母","船模","","","",""},0)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66" s="2">
        <v>2</v>
      </c>
      <c r="N66" s="15">
        <f>IF(Q66&gt;0,Q66/F66*200,0)</f>
        <v>45.714285714285715</v>
      </c>
      <c r="O66" s="15" t="s">
        <v>407</v>
      </c>
      <c r="P66" s="15" t="s">
        <v>408</v>
      </c>
      <c r="Q66" s="15">
        <v>16</v>
      </c>
      <c r="R66" s="15">
        <f>Q66/F66</f>
        <v>0.22857142857142856</v>
      </c>
    </row>
    <row r="67" spans="1:18" ht="15" customHeight="1">
      <c r="A67" s="2">
        <v>66</v>
      </c>
      <c r="B67" s="9" t="s">
        <v>189</v>
      </c>
      <c r="C67" s="4"/>
      <c r="D67" s="2" t="s">
        <v>190</v>
      </c>
      <c r="E67" s="2" t="s">
        <v>191</v>
      </c>
      <c r="F67" s="2">
        <v>55</v>
      </c>
      <c r="G67" s="2">
        <v>2</v>
      </c>
      <c r="H67" s="2" t="s">
        <v>192</v>
      </c>
      <c r="I67" s="14"/>
      <c r="J67" s="14"/>
      <c r="K67" s="14"/>
      <c r="L67" s="2">
        <f>MATCH(D67,{"战斗机","轰炸机","攻击机","主炮-战列","主炮-重巡","主炮-轻巡","主炮-驱逐","炮弹","鱼雷","鱼雷-潜艇","反潜装备","防空炮","雷达","导弹","导弹-防空","强化部件","强化-航母","船模","","","",""},0)</f>
        <v>11</v>
      </c>
      <c r="M67" s="2">
        <v>2</v>
      </c>
      <c r="N67" s="15">
        <f>IF(Q67&gt;0,Q67/F67*200,0)</f>
        <v>43.636363636363633</v>
      </c>
      <c r="O67" s="15" t="s">
        <v>412</v>
      </c>
      <c r="P67" s="15" t="s">
        <v>413</v>
      </c>
      <c r="Q67" s="15">
        <v>12</v>
      </c>
      <c r="R67" s="15">
        <f>Q67/F67</f>
        <v>0.21818181818181817</v>
      </c>
    </row>
    <row r="68" spans="1:18" ht="15" customHeight="1">
      <c r="A68" s="2">
        <v>67</v>
      </c>
      <c r="B68" s="9" t="s">
        <v>193</v>
      </c>
      <c r="C68" s="4"/>
      <c r="D68" s="2" t="s">
        <v>194</v>
      </c>
      <c r="E68" s="2" t="s">
        <v>195</v>
      </c>
      <c r="F68" s="2">
        <v>85</v>
      </c>
      <c r="G68" s="2">
        <v>1</v>
      </c>
      <c r="H68" s="2" t="s">
        <v>196</v>
      </c>
      <c r="I68" s="13"/>
      <c r="J68" s="14"/>
      <c r="K68" s="14"/>
      <c r="L68" s="2">
        <f>MATCH(D68,{"战斗机","轰炸机","攻击机","主炮-战列","主炮-重巡","主炮-轻巡","主炮-驱逐","炮弹","鱼雷","鱼雷-潜艇","反潜装备","防空炮","雷达","导弹","导弹-防空","强化部件","强化-航母","船模","","","",""},0)</f>
        <v>12</v>
      </c>
      <c r="M68" s="2">
        <v>2</v>
      </c>
      <c r="N68" s="15">
        <f>IF(Q68&gt;0,Q68/F68*200,0)</f>
        <v>12.705882352941178</v>
      </c>
      <c r="O68" s="15" t="s">
        <v>475</v>
      </c>
      <c r="P68" s="15" t="s">
        <v>476</v>
      </c>
      <c r="Q68" s="15">
        <v>5.4</v>
      </c>
      <c r="R68" s="15">
        <f>Q68/F68</f>
        <v>6.352941176470589E-2</v>
      </c>
    </row>
    <row r="69" spans="1:18" ht="15" customHeight="1">
      <c r="A69" s="2">
        <v>68</v>
      </c>
      <c r="B69" s="9" t="s">
        <v>466</v>
      </c>
      <c r="C69" s="4">
        <v>0</v>
      </c>
      <c r="D69" s="2" t="s">
        <v>436</v>
      </c>
      <c r="E69" s="2" t="s">
        <v>437</v>
      </c>
      <c r="F69" s="2">
        <v>60</v>
      </c>
      <c r="G69" s="2">
        <v>2</v>
      </c>
      <c r="H69" s="2" t="s">
        <v>453</v>
      </c>
      <c r="I69" s="14"/>
      <c r="J69" s="14"/>
      <c r="K69" s="14"/>
      <c r="L69" s="2">
        <f>MATCH(D69,{"战斗机","轰炸机","攻击机","主炮-战列","主炮-重巡","主炮-轻巡","主炮-驱逐","炮弹","鱼雷","鱼雷-潜艇","反潜装备","防空炮","雷达","导弹","导弹-防空","强化部件","强化-航母","船模","","","",""},0)</f>
        <v>13</v>
      </c>
      <c r="M69" s="2">
        <v>2</v>
      </c>
      <c r="N69" s="15">
        <f>IF(Q69&gt;0,Q69/F69*200,0)</f>
        <v>0</v>
      </c>
      <c r="O69" s="15" t="s">
        <v>475</v>
      </c>
      <c r="P69" s="17" t="s">
        <v>474</v>
      </c>
      <c r="R69" s="15">
        <f>Q69/F69</f>
        <v>0</v>
      </c>
    </row>
    <row r="70" spans="1:18" ht="15" customHeight="1">
      <c r="A70" s="2">
        <v>69</v>
      </c>
      <c r="B70" s="9" t="s">
        <v>201</v>
      </c>
      <c r="C70" s="4"/>
      <c r="D70" s="2" t="s">
        <v>198</v>
      </c>
      <c r="E70" s="2" t="s">
        <v>202</v>
      </c>
      <c r="F70" s="2">
        <v>70</v>
      </c>
      <c r="G70" s="2">
        <v>2</v>
      </c>
      <c r="H70" s="2" t="s">
        <v>203</v>
      </c>
      <c r="I70" s="14"/>
      <c r="J70" s="14"/>
      <c r="K70" s="13"/>
      <c r="L70" s="2">
        <f>MATCH(D70,{"战斗机","轰炸机","攻击机","主炮-战列","主炮-重巡","主炮-轻巡","主炮-驱逐","炮弹","鱼雷","鱼雷-潜艇","反潜装备","防空炮","雷达","导弹","导弹-防空","强化部件","强化-航母","船模","","","",""},0)</f>
        <v>13</v>
      </c>
      <c r="M70" s="2">
        <v>2</v>
      </c>
      <c r="N70" s="15">
        <f>IF(Q70&gt;0,Q70/F70*200,0)</f>
        <v>0</v>
      </c>
      <c r="O70" s="15" t="s">
        <v>417</v>
      </c>
      <c r="P70" s="15" t="s">
        <v>418</v>
      </c>
      <c r="R70" s="15">
        <f>Q70/F70</f>
        <v>0</v>
      </c>
    </row>
    <row r="71" spans="1:18" ht="15" customHeight="1">
      <c r="A71" s="2">
        <v>70</v>
      </c>
      <c r="B71" s="9" t="s">
        <v>197</v>
      </c>
      <c r="C71" s="4"/>
      <c r="D71" s="2" t="s">
        <v>198</v>
      </c>
      <c r="E71" s="2" t="s">
        <v>199</v>
      </c>
      <c r="F71" s="2">
        <v>70</v>
      </c>
      <c r="G71" s="2">
        <v>2</v>
      </c>
      <c r="H71" s="2" t="s">
        <v>200</v>
      </c>
      <c r="I71" s="14"/>
      <c r="J71" s="14"/>
      <c r="K71" s="14"/>
      <c r="L71" s="2">
        <f>MATCH(D71,{"战斗机","轰炸机","攻击机","主炮-战列","主炮-重巡","主炮-轻巡","主炮-驱逐","炮弹","鱼雷","鱼雷-潜艇","反潜装备","防空炮","雷达","导弹","导弹-防空","强化部件","强化-航母","船模","","","",""},0)</f>
        <v>13</v>
      </c>
      <c r="M71" s="2">
        <v>2</v>
      </c>
      <c r="N71" s="15">
        <f>IF(Q71&gt;0,Q71/F71*200,0)</f>
        <v>0</v>
      </c>
      <c r="O71" s="15" t="s">
        <v>416</v>
      </c>
      <c r="P71" s="15">
        <f>6*3.7-8*2.2</f>
        <v>4.6000000000000014</v>
      </c>
      <c r="R71" s="15">
        <f>Q71/F71</f>
        <v>0</v>
      </c>
    </row>
    <row r="72" spans="1:18" ht="15" customHeight="1">
      <c r="A72" s="2">
        <v>71</v>
      </c>
      <c r="B72" s="9" t="s">
        <v>204</v>
      </c>
      <c r="C72" s="4"/>
      <c r="D72" s="2" t="s">
        <v>124</v>
      </c>
      <c r="E72" s="2" t="s">
        <v>205</v>
      </c>
      <c r="F72" s="2">
        <v>75</v>
      </c>
      <c r="G72" s="2">
        <v>1</v>
      </c>
      <c r="H72" s="2" t="s">
        <v>206</v>
      </c>
      <c r="I72" s="14"/>
      <c r="J72" s="14"/>
      <c r="K72" s="14"/>
      <c r="L72" s="2">
        <f>MATCH(D72,{"战斗机","轰炸机","攻击机","主炮-战列","主炮-重巡","主炮-轻巡","主炮-驱逐","炮弹","鱼雷","鱼雷-潜艇","反潜装备","防空炮","雷达","导弹","导弹-防空","强化部件","强化-航母","船模","","","",""},0)</f>
        <v>14</v>
      </c>
      <c r="M72" s="2">
        <v>2</v>
      </c>
      <c r="N72" s="15">
        <f>IF(Q72&gt;0,Q72/F72*200,0)</f>
        <v>40</v>
      </c>
      <c r="O72" s="15" t="s">
        <v>414</v>
      </c>
      <c r="P72" s="15" t="s">
        <v>421</v>
      </c>
      <c r="Q72" s="15">
        <f>2.5*6</f>
        <v>15</v>
      </c>
      <c r="R72" s="15">
        <f>Q72/F72</f>
        <v>0.2</v>
      </c>
    </row>
    <row r="73" spans="1:18" ht="15" customHeight="1">
      <c r="A73" s="2">
        <v>72</v>
      </c>
      <c r="B73" s="9" t="s">
        <v>207</v>
      </c>
      <c r="C73" s="4"/>
      <c r="D73" s="2" t="s">
        <v>131</v>
      </c>
      <c r="E73" s="2" t="s">
        <v>208</v>
      </c>
      <c r="F73" s="2">
        <v>45</v>
      </c>
      <c r="G73" s="2">
        <v>1</v>
      </c>
      <c r="H73" s="2" t="s">
        <v>209</v>
      </c>
      <c r="I73" s="14"/>
      <c r="J73" s="14"/>
      <c r="K73" s="14"/>
      <c r="L73" s="2">
        <f>MATCH(D73,{"战斗机","轰炸机","攻击机","主炮-战列","主炮-重巡","主炮-轻巡","主炮-驱逐","炮弹","鱼雷","鱼雷-潜艇","反潜装备","防空炮","雷达","导弹","导弹-防空","强化部件","强化-航母","船模","","","",""},0)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3" s="2">
        <v>2</v>
      </c>
      <c r="N73" s="15">
        <f>IF(Q73&gt;0,Q73/F73*200,0)</f>
        <v>0</v>
      </c>
      <c r="R73" s="15">
        <f>Q73/F73</f>
        <v>0</v>
      </c>
    </row>
    <row r="74" spans="1:18" ht="15" customHeight="1">
      <c r="A74" s="2">
        <v>73</v>
      </c>
      <c r="B74" s="9" t="s">
        <v>210</v>
      </c>
      <c r="C74" s="4"/>
      <c r="D74" s="2" t="s">
        <v>131</v>
      </c>
      <c r="E74" s="2" t="s">
        <v>211</v>
      </c>
      <c r="F74" s="2">
        <v>50</v>
      </c>
      <c r="G74" s="2">
        <v>2</v>
      </c>
      <c r="H74" s="2" t="s">
        <v>212</v>
      </c>
      <c r="I74" s="14"/>
      <c r="J74" s="14"/>
      <c r="K74" s="14"/>
      <c r="L74" s="2">
        <f>MATCH(D74,{"战斗机","轰炸机","攻击机","主炮-战列","主炮-重巡","主炮-轻巡","主炮-驱逐","炮弹","鱼雷","鱼雷-潜艇","反潜装备","防空炮","雷达","导弹","导弹-防空","强化部件","强化-航母","船模","","","",""},0)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4" s="2">
        <v>2</v>
      </c>
      <c r="N74" s="15">
        <f>IF(Q74&gt;0,Q74/F74*200,0)</f>
        <v>0</v>
      </c>
      <c r="O74" s="15" t="s">
        <v>425</v>
      </c>
      <c r="P74" s="15" t="s">
        <v>379</v>
      </c>
      <c r="R74" s="15">
        <f>Q74/F74</f>
        <v>0</v>
      </c>
    </row>
    <row r="75" spans="1:18" ht="15" customHeight="1">
      <c r="A75" s="2">
        <v>74</v>
      </c>
      <c r="B75" s="9" t="s">
        <v>213</v>
      </c>
      <c r="C75" s="4"/>
      <c r="D75" s="2" t="s">
        <v>131</v>
      </c>
      <c r="E75" s="2" t="s">
        <v>214</v>
      </c>
      <c r="F75" s="2">
        <v>50</v>
      </c>
      <c r="G75" s="2">
        <v>1</v>
      </c>
      <c r="H75" s="2" t="s">
        <v>215</v>
      </c>
      <c r="I75" s="14"/>
      <c r="J75" s="14"/>
      <c r="K75" s="14"/>
      <c r="L75" s="2">
        <f>MATCH(D75,{"战斗机","轰炸机","攻击机","主炮-战列","主炮-重巡","主炮-轻巡","主炮-驱逐","炮弹","鱼雷","鱼雷-潜艇","反潜装备","防空炮","雷达","导弹","导弹-防空","强化部件","强化-航母","船模","","","",""},0)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5" s="2">
        <v>2</v>
      </c>
      <c r="N75" s="15">
        <f>IF(Q75&gt;0,Q75/F75*200,0)</f>
        <v>0</v>
      </c>
      <c r="R75" s="15">
        <f>Q75/F75</f>
        <v>0</v>
      </c>
    </row>
    <row r="76" spans="1:18" ht="15" customHeight="1">
      <c r="A76" s="2">
        <v>75</v>
      </c>
      <c r="B76" s="9" t="s">
        <v>219</v>
      </c>
      <c r="C76" s="4"/>
      <c r="D76" s="2" t="s">
        <v>131</v>
      </c>
      <c r="E76" s="2" t="s">
        <v>220</v>
      </c>
      <c r="F76" s="2">
        <v>65</v>
      </c>
      <c r="G76" s="2">
        <v>2</v>
      </c>
      <c r="H76" s="2" t="s">
        <v>221</v>
      </c>
      <c r="I76" s="14"/>
      <c r="J76" s="14">
        <v>1</v>
      </c>
      <c r="K76" s="14"/>
      <c r="L76" s="2">
        <f>MATCH(D76,{"战斗机","轰炸机","攻击机","主炮-战列","主炮-重巡","主炮-轻巡","主炮-驱逐","炮弹","鱼雷","鱼雷-潜艇","反潜装备","防空炮","雷达","导弹","导弹-防空","强化部件","强化-航母","船模","","","",""},0)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6" s="2">
        <v>2</v>
      </c>
      <c r="N76" s="15">
        <f>IF(Q76&gt;0,Q76/F76*200,0)</f>
        <v>0</v>
      </c>
      <c r="O76" s="15" t="s">
        <v>426</v>
      </c>
      <c r="P76" s="15" t="s">
        <v>427</v>
      </c>
      <c r="R76" s="15">
        <f>Q76/F76</f>
        <v>0</v>
      </c>
    </row>
    <row r="77" spans="1:18" ht="15" customHeight="1">
      <c r="A77" s="2">
        <v>76</v>
      </c>
      <c r="B77" s="9" t="s">
        <v>216</v>
      </c>
      <c r="C77" s="4"/>
      <c r="D77" s="2" t="s">
        <v>131</v>
      </c>
      <c r="E77" s="2" t="s">
        <v>217</v>
      </c>
      <c r="F77" s="2">
        <v>65</v>
      </c>
      <c r="G77" s="2">
        <v>2</v>
      </c>
      <c r="H77" s="2" t="s">
        <v>218</v>
      </c>
      <c r="I77" s="14"/>
      <c r="J77" s="14">
        <v>1</v>
      </c>
      <c r="K77" s="14"/>
      <c r="L77" s="2">
        <f>MATCH(D77,{"战斗机","轰炸机","攻击机","主炮-战列","主炮-重巡","主炮-轻巡","主炮-驱逐","炮弹","鱼雷","鱼雷-潜艇","反潜装备","防空炮","雷达","导弹","导弹-防空","强化部件","强化-航母","船模","","","",""},0)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7" s="2">
        <v>2</v>
      </c>
      <c r="N77" s="15">
        <f>IF(Q77&gt;0,Q77/F77*200,0)</f>
        <v>0</v>
      </c>
      <c r="R77" s="15">
        <f>Q77/F77</f>
        <v>0</v>
      </c>
    </row>
    <row r="78" spans="1:18" ht="15" customHeight="1">
      <c r="A78" s="2">
        <v>77</v>
      </c>
      <c r="B78" s="9" t="s">
        <v>227</v>
      </c>
      <c r="C78" s="4"/>
      <c r="D78" s="2" t="s">
        <v>131</v>
      </c>
      <c r="E78" s="2" t="s">
        <v>228</v>
      </c>
      <c r="F78" s="2">
        <v>70</v>
      </c>
      <c r="G78" s="2">
        <v>2</v>
      </c>
      <c r="H78" s="2" t="s">
        <v>229</v>
      </c>
      <c r="I78" s="14"/>
      <c r="J78" s="14"/>
      <c r="K78" s="14"/>
      <c r="L78" s="2">
        <f>MATCH(D78,{"战斗机","轰炸机","攻击机","主炮-战列","主炮-重巡","主炮-轻巡","主炮-驱逐","炮弹","鱼雷","鱼雷-潜艇","反潜装备","防空炮","雷达","导弹","导弹-防空","强化部件","强化-航母","船模","","","",""},0)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8" s="2">
        <v>2</v>
      </c>
      <c r="N78" s="15">
        <f>IF(Q78&gt;0,Q78/F78*200,0)</f>
        <v>0</v>
      </c>
      <c r="O78" s="15" t="s">
        <v>426</v>
      </c>
      <c r="P78" s="15" t="s">
        <v>428</v>
      </c>
      <c r="R78" s="15">
        <f>Q78/F78</f>
        <v>0</v>
      </c>
    </row>
    <row r="79" spans="1:18" ht="15" customHeight="1">
      <c r="A79" s="2">
        <v>78</v>
      </c>
      <c r="B79" s="9" t="s">
        <v>224</v>
      </c>
      <c r="C79" s="4"/>
      <c r="D79" s="2" t="s">
        <v>131</v>
      </c>
      <c r="E79" s="2" t="s">
        <v>225</v>
      </c>
      <c r="F79" s="2">
        <v>70</v>
      </c>
      <c r="G79" s="2">
        <v>2</v>
      </c>
      <c r="H79" s="2" t="s">
        <v>226</v>
      </c>
      <c r="I79" s="14"/>
      <c r="J79" s="14"/>
      <c r="K79" s="14"/>
      <c r="L79" s="2">
        <f>MATCH(D79,{"战斗机","轰炸机","攻击机","主炮-战列","主炮-重巡","主炮-轻巡","主炮-驱逐","炮弹","鱼雷","鱼雷-潜艇","反潜装备","防空炮","雷达","导弹","导弹-防空","强化部件","强化-航母","船模","","","",""},0)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79" s="2">
        <v>2</v>
      </c>
      <c r="N79" s="15">
        <f>IF(Q79&gt;0,Q79/F79*200,0)</f>
        <v>0</v>
      </c>
      <c r="R79" s="15">
        <f>Q79/F79</f>
        <v>0</v>
      </c>
    </row>
    <row r="80" spans="1:18" ht="15" customHeight="1">
      <c r="A80" s="2">
        <v>79</v>
      </c>
      <c r="B80" s="2" t="s">
        <v>234</v>
      </c>
      <c r="C80" s="4"/>
      <c r="D80" s="2" t="s">
        <v>66</v>
      </c>
      <c r="E80" s="2" t="s">
        <v>235</v>
      </c>
      <c r="F80" s="2">
        <v>30</v>
      </c>
      <c r="G80" s="2">
        <v>2</v>
      </c>
      <c r="H80" s="2" t="s">
        <v>236</v>
      </c>
      <c r="I80" s="14"/>
      <c r="J80" s="14"/>
      <c r="K80" s="14"/>
      <c r="L80" s="2">
        <f>MATCH(D80,{"战斗机","轰炸机","攻击机","主炮-战列","主炮-重巡","主炮-轻巡","主炮-驱逐","炮弹","鱼雷","鱼雷-潜艇","反潜装备","防空炮","雷达","导弹","导弹-防空","强化部件","强化-航母","船模","","","",""},0)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80" s="2">
        <v>1</v>
      </c>
      <c r="N80" s="15">
        <f>IF(Q80&gt;0,Q80/F80*200,0)</f>
        <v>0</v>
      </c>
      <c r="O80" s="15" t="s">
        <v>366</v>
      </c>
      <c r="R80" s="15">
        <f>Q80/F80</f>
        <v>0</v>
      </c>
    </row>
    <row r="81" spans="1:18" ht="15" customHeight="1">
      <c r="A81" s="2">
        <v>80</v>
      </c>
      <c r="B81" s="2" t="s">
        <v>237</v>
      </c>
      <c r="C81" s="4"/>
      <c r="D81" s="2" t="s">
        <v>66</v>
      </c>
      <c r="E81" s="2" t="s">
        <v>238</v>
      </c>
      <c r="F81" s="2">
        <v>60</v>
      </c>
      <c r="G81" s="2">
        <v>1</v>
      </c>
      <c r="H81" s="2" t="s">
        <v>239</v>
      </c>
      <c r="I81" s="14"/>
      <c r="J81" s="14"/>
      <c r="K81" s="14"/>
      <c r="L81" s="2">
        <f>MATCH(D81,{"战斗机","轰炸机","攻击机","主炮-战列","主炮-重巡","主炮-轻巡","主炮-驱逐","炮弹","鱼雷","鱼雷-潜艇","反潜装备","防空炮","雷达","导弹","导弹-防空","强化部件","强化-航母","船模","","","",""},0)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81" s="2">
        <v>1</v>
      </c>
      <c r="N81" s="15">
        <f>IF(Q81&gt;0,Q81/F81*200,0)</f>
        <v>43.75</v>
      </c>
      <c r="O81" s="15" t="s">
        <v>354</v>
      </c>
      <c r="P81" s="15" t="s">
        <v>367</v>
      </c>
      <c r="Q81" s="15">
        <f>12+3/4/2+3/2/2</f>
        <v>13.125</v>
      </c>
      <c r="R81" s="15">
        <f>Q81/F81</f>
        <v>0.21875</v>
      </c>
    </row>
    <row r="82" spans="1:18" ht="15" customHeight="1">
      <c r="A82" s="2">
        <v>81</v>
      </c>
      <c r="B82" s="2" t="s">
        <v>240</v>
      </c>
      <c r="C82" s="4"/>
      <c r="D82" s="2" t="s">
        <v>66</v>
      </c>
      <c r="E82" s="7" t="s">
        <v>241</v>
      </c>
      <c r="F82" s="2">
        <v>60</v>
      </c>
      <c r="G82" s="2">
        <v>2</v>
      </c>
      <c r="H82" s="2" t="s">
        <v>242</v>
      </c>
      <c r="I82" s="14"/>
      <c r="J82" s="14"/>
      <c r="K82" s="14"/>
      <c r="L82" s="2">
        <f>MATCH(D82,{"战斗机","轰炸机","攻击机","主炮-战列","主炮-重巡","主炮-轻巡","主炮-驱逐","炮弹","鱼雷","鱼雷-潜艇","反潜装备","防空炮","雷达","导弹","导弹-防空","强化部件","强化-航母","船模","","","",""},0)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82" s="2">
        <v>1</v>
      </c>
      <c r="N82" s="15">
        <f>IF(Q82&gt;0,Q82/F82*200,0)</f>
        <v>0</v>
      </c>
      <c r="O82" s="15" t="s">
        <v>366</v>
      </c>
      <c r="R82" s="15">
        <f>Q82/F82</f>
        <v>0</v>
      </c>
    </row>
    <row r="83" spans="1:18" ht="15" customHeight="1">
      <c r="A83" s="2">
        <v>82</v>
      </c>
      <c r="B83" s="2" t="s">
        <v>243</v>
      </c>
      <c r="C83" s="4"/>
      <c r="D83" s="2" t="s">
        <v>80</v>
      </c>
      <c r="E83" s="2" t="s">
        <v>244</v>
      </c>
      <c r="F83" s="2">
        <v>50</v>
      </c>
      <c r="G83" s="2">
        <v>1</v>
      </c>
      <c r="H83" s="2" t="s">
        <v>245</v>
      </c>
      <c r="I83" s="14"/>
      <c r="J83" s="14"/>
      <c r="K83" s="14"/>
      <c r="L83" s="2">
        <f>MATCH(D83,{"战斗机","轰炸机","攻击机","主炮-战列","主炮-重巡","主炮-轻巡","主炮-驱逐","炮弹","鱼雷","鱼雷-潜艇","反潜装备","防空炮","雷达","导弹","导弹-防空","强化部件","强化-航母","船模","","","",""},0)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3" s="2">
        <v>1</v>
      </c>
      <c r="N83" s="15">
        <f>IF(Q83&gt;0,Q83/F83*200,0)</f>
        <v>0</v>
      </c>
      <c r="R83" s="15">
        <f>Q83/F83</f>
        <v>0</v>
      </c>
    </row>
    <row r="84" spans="1:18" ht="15" customHeight="1">
      <c r="A84" s="2">
        <v>83</v>
      </c>
      <c r="B84" s="11" t="s">
        <v>246</v>
      </c>
      <c r="C84" s="4"/>
      <c r="D84" s="2" t="s">
        <v>80</v>
      </c>
      <c r="E84" s="2" t="s">
        <v>247</v>
      </c>
      <c r="F84" s="2">
        <v>65</v>
      </c>
      <c r="G84" s="2">
        <v>2</v>
      </c>
      <c r="H84" s="2" t="s">
        <v>248</v>
      </c>
      <c r="I84" s="14"/>
      <c r="J84" s="14"/>
      <c r="K84" s="14"/>
      <c r="L84" s="2">
        <f>MATCH(D84,{"战斗机","轰炸机","攻击机","主炮-战列","主炮-重巡","主炮-轻巡","主炮-驱逐","炮弹","鱼雷","鱼雷-潜艇","反潜装备","防空炮","雷达","导弹","导弹-防空","强化部件","强化-航母","船模","","","",""},0)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4" s="2">
        <v>1</v>
      </c>
      <c r="N84" s="15">
        <f>IF(Q84&gt;0,Q84/F84*200,0)</f>
        <v>0</v>
      </c>
      <c r="R84" s="15">
        <f>Q84/F84</f>
        <v>0</v>
      </c>
    </row>
    <row r="85" spans="1:18" ht="15" customHeight="1">
      <c r="A85" s="2">
        <v>84</v>
      </c>
      <c r="B85" s="2" t="s">
        <v>154</v>
      </c>
      <c r="C85" s="4"/>
      <c r="D85" s="2" t="s">
        <v>80</v>
      </c>
      <c r="E85" s="2" t="s">
        <v>155</v>
      </c>
      <c r="F85" s="2">
        <v>70</v>
      </c>
      <c r="G85" s="2">
        <v>1</v>
      </c>
      <c r="H85" s="2" t="s">
        <v>458</v>
      </c>
      <c r="I85" s="14"/>
      <c r="J85" s="14"/>
      <c r="K85" s="14"/>
      <c r="L85" s="2">
        <f>MATCH(D85,{"战斗机","轰炸机","攻击机","主炮-战列","主炮-重巡","主炮-轻巡","主炮-驱逐","炮弹","鱼雷","鱼雷-潜艇","反潜装备","防空炮","雷达","导弹","导弹-防空","强化部件","强化-航母","船模","","","",""},0)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5" s="2">
        <v>1</v>
      </c>
      <c r="N85" s="15">
        <f>IF(Q85&gt;0,Q85/F85*200,0)</f>
        <v>0</v>
      </c>
      <c r="O85" s="15" t="s">
        <v>371</v>
      </c>
      <c r="P85" s="17"/>
      <c r="R85" s="15">
        <f>Q85/F85</f>
        <v>0</v>
      </c>
    </row>
    <row r="86" spans="1:18" ht="15" customHeight="1">
      <c r="A86" s="2">
        <v>85</v>
      </c>
      <c r="B86" s="11" t="s">
        <v>249</v>
      </c>
      <c r="C86" s="4"/>
      <c r="D86" s="2" t="s">
        <v>80</v>
      </c>
      <c r="E86" s="2" t="s">
        <v>250</v>
      </c>
      <c r="F86" s="2">
        <v>75</v>
      </c>
      <c r="G86" s="2">
        <v>2</v>
      </c>
      <c r="H86" s="2" t="s">
        <v>251</v>
      </c>
      <c r="I86" s="14"/>
      <c r="J86" s="14"/>
      <c r="K86" s="14"/>
      <c r="L86" s="2">
        <f>MATCH(D86,{"战斗机","轰炸机","攻击机","主炮-战列","主炮-重巡","主炮-轻巡","主炮-驱逐","炮弹","鱼雷","鱼雷-潜艇","反潜装备","防空炮","雷达","导弹","导弹-防空","强化部件","强化-航母","船模","","","",""},0)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6" s="2">
        <v>1</v>
      </c>
      <c r="N86" s="15">
        <f>IF(Q86&gt;0,Q86/F86*200,0)</f>
        <v>21.333333333333336</v>
      </c>
      <c r="Q86" s="15">
        <v>8</v>
      </c>
      <c r="R86" s="15">
        <f>Q86/F86</f>
        <v>0.10666666666666667</v>
      </c>
    </row>
    <row r="87" spans="1:18" ht="15" customHeight="1">
      <c r="A87" s="2">
        <v>86</v>
      </c>
      <c r="B87" s="2" t="s">
        <v>456</v>
      </c>
      <c r="C87" s="4"/>
      <c r="D87" s="2" t="s">
        <v>80</v>
      </c>
      <c r="E87" s="2" t="s">
        <v>156</v>
      </c>
      <c r="F87" s="2">
        <v>80</v>
      </c>
      <c r="G87" s="2">
        <v>1</v>
      </c>
      <c r="H87" s="2" t="s">
        <v>457</v>
      </c>
      <c r="I87" s="14"/>
      <c r="J87" s="14"/>
      <c r="K87" s="14"/>
      <c r="L87" s="2">
        <f>MATCH(D87,{"战斗机","轰炸机","攻击机","主炮-战列","主炮-重巡","主炮-轻巡","主炮-驱逐","炮弹","鱼雷","鱼雷-潜艇","反潜装备","防空炮","雷达","导弹","导弹-防空","强化部件","强化-航母","船模","","","",""},0)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7" s="2">
        <v>1</v>
      </c>
      <c r="N87" s="15">
        <f>IF(Q87&gt;0,Q87/F87*200,0)</f>
        <v>0</v>
      </c>
      <c r="O87" s="15" t="s">
        <v>387</v>
      </c>
      <c r="P87" s="17" t="s">
        <v>391</v>
      </c>
      <c r="R87" s="15">
        <f>Q87/F87</f>
        <v>0</v>
      </c>
    </row>
    <row r="88" spans="1:18" ht="15" customHeight="1">
      <c r="A88" s="2">
        <v>87</v>
      </c>
      <c r="B88" s="2" t="s">
        <v>252</v>
      </c>
      <c r="C88" s="4"/>
      <c r="D88" s="2" t="s">
        <v>80</v>
      </c>
      <c r="E88" s="2" t="s">
        <v>253</v>
      </c>
      <c r="F88" s="2">
        <v>80</v>
      </c>
      <c r="G88" s="2">
        <v>1</v>
      </c>
      <c r="H88" s="2" t="s">
        <v>254</v>
      </c>
      <c r="I88" s="14"/>
      <c r="J88" s="14"/>
      <c r="K88" s="14"/>
      <c r="L88" s="2">
        <f>MATCH(D88,{"战斗机","轰炸机","攻击机","主炮-战列","主炮-重巡","主炮-轻巡","主炮-驱逐","炮弹","鱼雷","鱼雷-潜艇","反潜装备","防空炮","雷达","导弹","导弹-防空","强化部件","强化-航母","船模","","","",""},0)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88" s="2">
        <v>1</v>
      </c>
      <c r="N88" s="15">
        <f>IF(Q88&gt;0,Q88/F88*200,0)</f>
        <v>0</v>
      </c>
      <c r="O88" s="15" t="s">
        <v>371</v>
      </c>
      <c r="R88" s="15">
        <f>Q88/F88</f>
        <v>0</v>
      </c>
    </row>
    <row r="89" spans="1:18" ht="15" customHeight="1">
      <c r="A89" s="2">
        <v>88</v>
      </c>
      <c r="B89" s="2" t="s">
        <v>255</v>
      </c>
      <c r="C89" s="5"/>
      <c r="D89" s="2" t="s">
        <v>158</v>
      </c>
      <c r="E89" s="2" t="s">
        <v>256</v>
      </c>
      <c r="F89" s="2">
        <v>35</v>
      </c>
      <c r="G89" s="2">
        <v>2</v>
      </c>
      <c r="H89" s="2" t="s">
        <v>257</v>
      </c>
      <c r="I89" s="14"/>
      <c r="J89" s="14"/>
      <c r="K89" s="14"/>
      <c r="L89" s="2">
        <f>MATCH(D89,{"战斗机","轰炸机","攻击机","主炮-战列","主炮-重巡","主炮-轻巡","主炮-驱逐","炮弹","鱼雷","鱼雷-潜艇","反潜装备","防空炮","雷达","导弹","导弹-防空","强化部件","强化-航母","船模","","","",""},0)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89" s="2">
        <v>1</v>
      </c>
      <c r="N89" s="15">
        <f>IF(Q89&gt;0,Q89/F89*200,0)</f>
        <v>0</v>
      </c>
      <c r="R89" s="15">
        <f>Q89/F89</f>
        <v>0</v>
      </c>
    </row>
    <row r="90" spans="1:18" ht="15" customHeight="1">
      <c r="A90" s="2">
        <v>89</v>
      </c>
      <c r="B90" s="2" t="s">
        <v>460</v>
      </c>
      <c r="C90" s="4"/>
      <c r="D90" s="2" t="s">
        <v>158</v>
      </c>
      <c r="E90" s="2" t="s">
        <v>164</v>
      </c>
      <c r="F90" s="2">
        <v>70</v>
      </c>
      <c r="G90" s="2">
        <v>1</v>
      </c>
      <c r="H90" s="2" t="s">
        <v>461</v>
      </c>
      <c r="I90" s="14"/>
      <c r="J90" s="14"/>
      <c r="K90" s="14"/>
      <c r="L90" s="2">
        <f>MATCH(D90,{"战斗机","轰炸机","攻击机","主炮-战列","主炮-重巡","主炮-轻巡","主炮-驱逐","炮弹","鱼雷","鱼雷-潜艇","反潜装备","防空炮","雷达","导弹","导弹-防空","强化部件","强化-航母","船模","","","",""},0)</f>
        <v>3</v>
      </c>
      <c r="M90" s="2">
        <v>1</v>
      </c>
      <c r="N90" s="15">
        <f>IF(Q90&gt;0,Q90/F90*200,0)</f>
        <v>0</v>
      </c>
      <c r="O90" s="15" t="s">
        <v>382</v>
      </c>
      <c r="R90" s="15">
        <f>Q90/F90</f>
        <v>0</v>
      </c>
    </row>
    <row r="91" spans="1:18" ht="15" customHeight="1">
      <c r="A91" s="2">
        <v>90</v>
      </c>
      <c r="B91" s="11" t="s">
        <v>483</v>
      </c>
      <c r="C91" s="4">
        <v>1</v>
      </c>
      <c r="D91" s="2" t="s">
        <v>484</v>
      </c>
      <c r="E91" s="2" t="s">
        <v>485</v>
      </c>
      <c r="F91" s="2">
        <v>75</v>
      </c>
      <c r="G91" s="2">
        <v>1</v>
      </c>
      <c r="H91" s="2" t="s">
        <v>498</v>
      </c>
      <c r="I91" s="14"/>
      <c r="J91" s="14"/>
      <c r="K91" s="14"/>
      <c r="L91" s="2">
        <f>MATCH(D91,{"战斗机","轰炸机","攻击机","主炮-战列","主炮-重巡","主炮-轻巡","主炮-驱逐","炮弹","鱼雷","鱼雷-潜艇","反潜装备","防空炮","雷达","导弹","导弹-防空","强化部件","强化-航母","船模","","","",""},0)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91" s="2">
        <v>1</v>
      </c>
      <c r="N91" s="15">
        <f>IF(Q91&gt;0,Q91/F91*200,0)</f>
        <v>0</v>
      </c>
      <c r="R91" s="15">
        <f>Q91/F91</f>
        <v>0</v>
      </c>
    </row>
    <row r="92" spans="1:18" ht="15" customHeight="1">
      <c r="A92" s="2">
        <v>91</v>
      </c>
      <c r="B92" s="2" t="s">
        <v>258</v>
      </c>
      <c r="C92" s="4">
        <v>0</v>
      </c>
      <c r="D92" s="2" t="s">
        <v>91</v>
      </c>
      <c r="E92" s="2" t="s">
        <v>259</v>
      </c>
      <c r="F92" s="2">
        <v>80</v>
      </c>
      <c r="G92" s="2">
        <v>1</v>
      </c>
      <c r="H92" s="2" t="s">
        <v>260</v>
      </c>
      <c r="I92" s="14"/>
      <c r="J92" s="14"/>
      <c r="K92" s="14"/>
      <c r="L92" s="2">
        <f>MATCH(D92,{"战斗机","轰炸机","攻击机","主炮-战列","主炮-重巡","主炮-轻巡","主炮-驱逐","炮弹","鱼雷","鱼雷-潜艇","反潜装备","防空炮","雷达","导弹","导弹-防空","强化部件","强化-航母","船模","","","",""},0)</f>
        <v>4</v>
      </c>
      <c r="M92" s="2">
        <v>1</v>
      </c>
      <c r="N92" s="15">
        <f>IF(Q92&gt;0,Q92/F92*200,0)</f>
        <v>12.5</v>
      </c>
      <c r="O92" s="15" t="s">
        <v>396</v>
      </c>
      <c r="P92" s="15" t="s">
        <v>401</v>
      </c>
      <c r="Q92" s="15">
        <v>5</v>
      </c>
      <c r="R92" s="15">
        <f>Q92/F92</f>
        <v>6.25E-2</v>
      </c>
    </row>
    <row r="93" spans="1:18" ht="15" customHeight="1">
      <c r="A93" s="2">
        <v>92</v>
      </c>
      <c r="B93" s="11" t="s">
        <v>464</v>
      </c>
      <c r="C93" s="4"/>
      <c r="D93" s="2" t="s">
        <v>100</v>
      </c>
      <c r="E93" s="2" t="s">
        <v>101</v>
      </c>
      <c r="F93" s="2">
        <v>45</v>
      </c>
      <c r="G93" s="2">
        <v>2</v>
      </c>
      <c r="H93" s="2" t="s">
        <v>508</v>
      </c>
      <c r="I93" s="13"/>
      <c r="J93" s="13"/>
      <c r="K93" s="13"/>
      <c r="L93" s="2">
        <f>MATCH(D93,{"战斗机","轰炸机","攻击机","主炮-战列","主炮-重巡","主炮-轻巡","主炮-驱逐","炮弹","鱼雷","鱼雷-潜艇","反潜装备","防空炮","雷达","导弹","导弹-防空","强化部件","强化-航母","船模","","","",""},0)</f>
        <v>6</v>
      </c>
      <c r="M93" s="2">
        <v>1</v>
      </c>
      <c r="N93" s="15">
        <f>IF(Q93&gt;0,Q93/F93*200,0)</f>
        <v>0</v>
      </c>
      <c r="O93" s="15" t="s">
        <v>402</v>
      </c>
      <c r="R93" s="15">
        <f>Q93/F93</f>
        <v>0</v>
      </c>
    </row>
    <row r="94" spans="1:18" ht="15" customHeight="1">
      <c r="A94" s="2">
        <v>93</v>
      </c>
      <c r="B94" s="11" t="s">
        <v>500</v>
      </c>
      <c r="C94" s="4"/>
      <c r="D94" s="2" t="s">
        <v>100</v>
      </c>
      <c r="E94" s="2" t="s">
        <v>185</v>
      </c>
      <c r="F94" s="2">
        <v>50</v>
      </c>
      <c r="G94" s="2">
        <v>2</v>
      </c>
      <c r="H94" s="2" t="s">
        <v>507</v>
      </c>
      <c r="I94" s="14"/>
      <c r="J94" s="14"/>
      <c r="K94" s="14"/>
      <c r="L94" s="2">
        <f>MATCH(D94,{"战斗机","轰炸机","攻击机","主炮-战列","主炮-重巡","主炮-轻巡","主炮-驱逐","炮弹","鱼雷","鱼雷-潜艇","反潜装备","防空炮","雷达","导弹","导弹-防空","强化部件","强化-航母","船模","","","",""},0)</f>
        <v>6</v>
      </c>
      <c r="M94" s="2">
        <v>1</v>
      </c>
      <c r="N94" s="15">
        <f>IF(Q94&gt;0,Q94/F94*200,0)</f>
        <v>0</v>
      </c>
      <c r="O94" s="15" t="s">
        <v>403</v>
      </c>
      <c r="R94" s="15">
        <f>Q94/F94</f>
        <v>0</v>
      </c>
    </row>
    <row r="95" spans="1:18" ht="15" customHeight="1">
      <c r="A95" s="2">
        <v>94</v>
      </c>
      <c r="B95" s="2" t="s">
        <v>261</v>
      </c>
      <c r="C95" s="4"/>
      <c r="D95" s="2" t="s">
        <v>262</v>
      </c>
      <c r="E95" s="2" t="s">
        <v>107</v>
      </c>
      <c r="F95" s="2">
        <v>85</v>
      </c>
      <c r="G95" s="2">
        <v>1</v>
      </c>
      <c r="H95" s="2" t="s">
        <v>263</v>
      </c>
      <c r="I95" s="14"/>
      <c r="J95" s="14"/>
      <c r="K95" s="14"/>
      <c r="L95" s="2">
        <f>MATCH(D95,{"战斗机","轰炸机","攻击机","主炮-战列","主炮-重巡","主炮-轻巡","主炮-驱逐","炮弹","鱼雷","鱼雷-潜艇","反潜装备","防空炮","雷达","导弹","导弹-防空","强化部件","强化-航母","船模","","","",""},0)</f>
        <v>8</v>
      </c>
      <c r="M95" s="2">
        <v>1</v>
      </c>
      <c r="N95" s="15">
        <f>IF(Q95&gt;0,Q95/F95*200,0)</f>
        <v>0</v>
      </c>
      <c r="R95" s="15">
        <f>Q95/F95</f>
        <v>0</v>
      </c>
    </row>
    <row r="96" spans="1:18" ht="15" customHeight="1">
      <c r="A96" s="2">
        <v>95</v>
      </c>
      <c r="B96" s="2" t="s">
        <v>264</v>
      </c>
      <c r="C96" s="4"/>
      <c r="D96" s="2" t="s">
        <v>113</v>
      </c>
      <c r="E96" s="2" t="s">
        <v>265</v>
      </c>
      <c r="F96" s="2">
        <v>60</v>
      </c>
      <c r="G96" s="2">
        <v>2</v>
      </c>
      <c r="H96" s="2" t="s">
        <v>266</v>
      </c>
      <c r="I96" s="14"/>
      <c r="J96" s="14"/>
      <c r="K96" s="14"/>
      <c r="L96" s="2">
        <f>MATCH(D96,{"战斗机","轰炸机","攻击机","主炮-战列","主炮-重巡","主炮-轻巡","主炮-驱逐","炮弹","鱼雷","鱼雷-潜艇","反潜装备","防空炮","雷达","导弹","导弹-防空","强化部件","强化-航母","船模","","","",""},0)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96" s="2">
        <v>1</v>
      </c>
      <c r="N96" s="15">
        <f>IF(Q96&gt;0,Q96/F96*200,0)</f>
        <v>0</v>
      </c>
      <c r="O96" s="15" t="s">
        <v>407</v>
      </c>
      <c r="R96" s="15">
        <f>Q96/F96</f>
        <v>0</v>
      </c>
    </row>
    <row r="97" spans="1:18" ht="15" customHeight="1">
      <c r="A97" s="2">
        <v>96</v>
      </c>
      <c r="B97" s="2" t="s">
        <v>267</v>
      </c>
      <c r="C97" s="4"/>
      <c r="D97" s="2" t="s">
        <v>113</v>
      </c>
      <c r="E97" s="2" t="s">
        <v>268</v>
      </c>
      <c r="F97" s="2">
        <v>75</v>
      </c>
      <c r="G97" s="2">
        <v>2</v>
      </c>
      <c r="H97" s="2" t="s">
        <v>269</v>
      </c>
      <c r="I97" s="14"/>
      <c r="J97" s="14"/>
      <c r="K97" s="14"/>
      <c r="L97" s="2">
        <f>MATCH(D97,{"战斗机","轰炸机","攻击机","主炮-战列","主炮-重巡","主炮-轻巡","主炮-驱逐","炮弹","鱼雷","鱼雷-潜艇","反潜装备","防空炮","雷达","导弹","导弹-防空","强化部件","强化-航母","船模","","","",""},0)</f>
        <v>9</v>
      </c>
      <c r="M97" s="2">
        <v>1</v>
      </c>
      <c r="N97" s="15">
        <f>IF(Q97&gt;0,Q97/F97*200,0)</f>
        <v>0</v>
      </c>
      <c r="O97" s="15" t="s">
        <v>407</v>
      </c>
      <c r="R97" s="15">
        <f>Q97/F97</f>
        <v>0</v>
      </c>
    </row>
    <row r="98" spans="1:18" ht="15" customHeight="1">
      <c r="A98" s="2">
        <v>97</v>
      </c>
      <c r="B98" s="2" t="s">
        <v>273</v>
      </c>
      <c r="C98" s="4"/>
      <c r="D98" s="2" t="s">
        <v>198</v>
      </c>
      <c r="E98" s="2" t="s">
        <v>274</v>
      </c>
      <c r="F98" s="2">
        <v>70</v>
      </c>
      <c r="G98" s="2">
        <v>2</v>
      </c>
      <c r="H98" s="2" t="s">
        <v>269</v>
      </c>
      <c r="I98" s="14"/>
      <c r="J98" s="14"/>
      <c r="K98" s="14"/>
      <c r="L98" s="2">
        <f>MATCH(D98,{"战斗机","轰炸机","攻击机","主炮-战列","主炮-重巡","主炮-轻巡","主炮-驱逐","炮弹","鱼雷","鱼雷-潜艇","反潜装备","防空炮","雷达","导弹","导弹-防空","强化部件","强化-航母","船模","","","",""},0)</f>
        <v>13</v>
      </c>
      <c r="M98" s="2">
        <v>1</v>
      </c>
      <c r="N98" s="15">
        <f>IF(Q98&gt;0,Q98/F98*200,0)</f>
        <v>0</v>
      </c>
      <c r="R98" s="15">
        <f>Q98/F98</f>
        <v>0</v>
      </c>
    </row>
    <row r="99" spans="1:18" ht="15" customHeight="1">
      <c r="A99" s="2">
        <v>98</v>
      </c>
      <c r="B99" s="2" t="s">
        <v>275</v>
      </c>
      <c r="C99" s="5"/>
      <c r="D99" s="2" t="s">
        <v>124</v>
      </c>
      <c r="E99" s="2" t="s">
        <v>276</v>
      </c>
      <c r="F99" s="2">
        <v>50</v>
      </c>
      <c r="G99" s="2">
        <v>2</v>
      </c>
      <c r="H99" s="2" t="s">
        <v>277</v>
      </c>
      <c r="I99" s="14"/>
      <c r="J99" s="14"/>
      <c r="K99" s="14"/>
      <c r="L99" s="2">
        <f>MATCH(D99,{"战斗机","轰炸机","攻击机","主炮-战列","主炮-重巡","主炮-轻巡","主炮-驱逐","炮弹","鱼雷","鱼雷-潜艇","反潜装备","防空炮","雷达","导弹","导弹-防空","强化部件","强化-航母","船模","","","",""},0)</f>
        <v>14</v>
      </c>
      <c r="M99" s="2">
        <v>1</v>
      </c>
      <c r="N99" s="15">
        <f>IF(Q99&gt;0,Q99/F99*200,0)</f>
        <v>0</v>
      </c>
      <c r="O99" s="15" t="s">
        <v>414</v>
      </c>
      <c r="R99" s="15">
        <f>Q99/F99</f>
        <v>0</v>
      </c>
    </row>
    <row r="100" spans="1:18" ht="15" customHeight="1">
      <c r="A100" s="2">
        <v>99</v>
      </c>
      <c r="B100" s="2" t="s">
        <v>492</v>
      </c>
      <c r="C100" s="4"/>
      <c r="D100" s="2" t="s">
        <v>131</v>
      </c>
      <c r="E100" s="2" t="s">
        <v>222</v>
      </c>
      <c r="F100" s="2">
        <v>70</v>
      </c>
      <c r="G100" s="2">
        <v>1</v>
      </c>
      <c r="H100" s="2" t="s">
        <v>223</v>
      </c>
      <c r="I100" s="14"/>
      <c r="J100" s="14">
        <v>0</v>
      </c>
      <c r="K100" s="14"/>
      <c r="L100" s="2">
        <f>MATCH(D100,{"战斗机","轰炸机","攻击机","主炮-战列","主炮-重巡","主炮-轻巡","主炮-驱逐","炮弹","鱼雷","鱼雷-潜艇","反潜装备","防空炮","雷达","导弹","导弹-防空","强化部件","强化-航母","船模","","","",""},0)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00" s="2">
        <v>1</v>
      </c>
      <c r="N100" s="15">
        <f>IF(Q100&gt;0,Q100/F100*200,0)</f>
        <v>0</v>
      </c>
      <c r="R100" s="15">
        <f>Q100/F100</f>
        <v>0</v>
      </c>
    </row>
    <row r="101" spans="1:18" ht="15" customHeight="1">
      <c r="A101" s="2">
        <v>100</v>
      </c>
      <c r="B101" s="12" t="s">
        <v>444</v>
      </c>
      <c r="C101" s="4">
        <v>0</v>
      </c>
      <c r="D101" s="2" t="s">
        <v>445</v>
      </c>
      <c r="E101" s="2" t="s">
        <v>446</v>
      </c>
      <c r="F101" s="2">
        <v>65</v>
      </c>
      <c r="G101" s="2">
        <v>2</v>
      </c>
      <c r="H101" s="2" t="s">
        <v>447</v>
      </c>
      <c r="I101" s="14"/>
      <c r="J101" s="14"/>
      <c r="K101" s="14"/>
      <c r="L101" s="2">
        <f>MATCH(D101,{"战斗机","轰炸机","攻击机","主炮-战列","主炮-重巡","主炮-轻巡","主炮-驱逐","炮弹","鱼雷","鱼雷-潜艇","反潜装备","防空炮","雷达","导弹","导弹-防空","强化部件","强化-航母","船模","","","",""},0)</f>
        <v>7</v>
      </c>
      <c r="M101" s="2">
        <v>0</v>
      </c>
      <c r="N101" s="15">
        <f>IF(Q101&gt;0,Q101/F101*200,0)</f>
        <v>0</v>
      </c>
      <c r="R101" s="15">
        <f>Q101/F101</f>
        <v>0</v>
      </c>
    </row>
    <row r="102" spans="1:18" ht="15" customHeight="1">
      <c r="A102" s="2">
        <v>101</v>
      </c>
      <c r="B102" s="12" t="s">
        <v>270</v>
      </c>
      <c r="C102" s="10"/>
      <c r="D102" s="2" t="s">
        <v>190</v>
      </c>
      <c r="E102" s="2" t="s">
        <v>271</v>
      </c>
      <c r="F102" s="2">
        <v>60</v>
      </c>
      <c r="G102" s="2">
        <v>1</v>
      </c>
      <c r="H102" s="2" t="s">
        <v>272</v>
      </c>
      <c r="I102" s="13"/>
      <c r="J102" s="14"/>
      <c r="K102" s="14"/>
      <c r="L102" s="2">
        <f>MATCH(D102,{"战斗机","轰炸机","攻击机","主炮-战列","主炮-重巡","主炮-轻巡","主炮-驱逐","炮弹","鱼雷","鱼雷-潜艇","反潜装备","防空炮","雷达","导弹","导弹-防空","强化部件","强化-航母","船模","","","",""},0)</f>
        <v>11</v>
      </c>
      <c r="M102" s="2">
        <v>0</v>
      </c>
      <c r="N102" s="15">
        <f>IF(Q102&gt;0,Q102/F102*200,0)</f>
        <v>0</v>
      </c>
      <c r="R102" s="15">
        <f>Q102/F102</f>
        <v>0</v>
      </c>
    </row>
    <row r="103" spans="1:18" ht="15" customHeight="1">
      <c r="A103" s="2">
        <v>102</v>
      </c>
      <c r="B103" s="12" t="s">
        <v>278</v>
      </c>
      <c r="C103" s="4"/>
      <c r="D103" s="2" t="s">
        <v>131</v>
      </c>
      <c r="E103" s="2" t="s">
        <v>279</v>
      </c>
      <c r="F103" s="2">
        <v>40</v>
      </c>
      <c r="G103" s="2">
        <v>1</v>
      </c>
      <c r="H103" s="2" t="s">
        <v>280</v>
      </c>
      <c r="I103" s="14"/>
      <c r="J103" s="14"/>
      <c r="K103" s="14"/>
      <c r="L103" s="2">
        <f>MATCH(D103,{"战斗机","轰炸机","攻击机","主炮-战列","主炮-重巡","主炮-轻巡","主炮-驱逐","炮弹","鱼雷","鱼雷-潜艇","反潜装备","防空炮","雷达","导弹","导弹-防空","强化部件","强化-航母","船模","","","",""},0)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03" s="2">
        <v>0</v>
      </c>
      <c r="N103" s="15">
        <f>IF(Q103&gt;0,Q103/F103*200,0)</f>
        <v>0</v>
      </c>
      <c r="R103" s="15">
        <f>Q103/F103</f>
        <v>0</v>
      </c>
    </row>
    <row r="104" spans="1:18" ht="15" customHeight="1">
      <c r="A104" s="2">
        <v>103</v>
      </c>
      <c r="B104" s="12" t="s">
        <v>516</v>
      </c>
      <c r="C104" s="4"/>
      <c r="D104" s="2" t="s">
        <v>131</v>
      </c>
      <c r="E104" s="2" t="s">
        <v>281</v>
      </c>
      <c r="F104" s="2">
        <v>50</v>
      </c>
      <c r="G104" s="2">
        <v>1</v>
      </c>
      <c r="H104" s="2" t="s">
        <v>282</v>
      </c>
      <c r="I104" s="14"/>
      <c r="J104" s="14"/>
      <c r="K104" s="14"/>
      <c r="L104" s="2">
        <f>MATCH(D104,{"战斗机","轰炸机","攻击机","主炮-战列","主炮-重巡","主炮-轻巡","主炮-驱逐","炮弹","鱼雷","鱼雷-潜艇","反潜装备","防空炮","雷达","导弹","导弹-防空","强化部件","强化-航母","船模","","","",""},0)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04" s="2">
        <v>0</v>
      </c>
      <c r="N104" s="15">
        <f>IF(Q104&gt;0,Q104/F104*200,0)</f>
        <v>0</v>
      </c>
      <c r="R104" s="15">
        <f>Q104/F104</f>
        <v>0</v>
      </c>
    </row>
    <row r="105" spans="1:18" ht="15" customHeight="1">
      <c r="A105" s="2">
        <v>104</v>
      </c>
      <c r="B105" s="12" t="s">
        <v>515</v>
      </c>
      <c r="C105" s="4">
        <v>0</v>
      </c>
      <c r="D105" s="2" t="s">
        <v>131</v>
      </c>
      <c r="E105" s="2" t="s">
        <v>449</v>
      </c>
      <c r="F105" s="2">
        <v>70</v>
      </c>
      <c r="G105" s="2">
        <v>2</v>
      </c>
      <c r="H105" s="2" t="s">
        <v>450</v>
      </c>
      <c r="I105" s="14"/>
      <c r="J105" s="14"/>
      <c r="K105" s="14"/>
      <c r="L105" s="2">
        <f>MATCH(D105,{"战斗机","轰炸机","攻击机","主炮-战列","主炮-重巡","主炮-轻巡","主炮-驱逐","炮弹","鱼雷","鱼雷-潜艇","反潜装备","防空炮","雷达","导弹","导弹-防空","强化部件","强化-航母","船模","","","",""},0)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05" s="2">
        <v>0</v>
      </c>
      <c r="N105" s="15">
        <f>IF(Q105&gt;0,Q105/F105*200,0)</f>
        <v>0</v>
      </c>
      <c r="R105" s="15">
        <f>Q105/F105</f>
        <v>0</v>
      </c>
    </row>
    <row r="106" spans="1:18" ht="15" customHeight="1">
      <c r="A106" s="2">
        <v>105</v>
      </c>
      <c r="B106" s="12" t="s">
        <v>283</v>
      </c>
      <c r="C106" s="4"/>
      <c r="D106" s="2" t="s">
        <v>131</v>
      </c>
      <c r="E106" s="2" t="s">
        <v>284</v>
      </c>
      <c r="F106" s="2">
        <v>70</v>
      </c>
      <c r="G106" s="2">
        <v>2</v>
      </c>
      <c r="H106" s="2" t="s">
        <v>285</v>
      </c>
      <c r="I106" s="14"/>
      <c r="J106" s="14"/>
      <c r="K106" s="14"/>
      <c r="L106" s="2">
        <f>MATCH(D106,{"战斗机","轰炸机","攻击机","主炮-战列","主炮-重巡","主炮-轻巡","主炮-驱逐","炮弹","鱼雷","鱼雷-潜艇","反潜装备","防空炮","雷达","导弹","导弹-防空","强化部件","强化-航母","船模","","","",""},0)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06" s="2">
        <v>0</v>
      </c>
      <c r="N106" s="15">
        <f>IF(Q106&gt;0,Q106/F106*200,0)</f>
        <v>0</v>
      </c>
      <c r="R106" s="15">
        <f>Q106/F106</f>
        <v>0</v>
      </c>
    </row>
    <row r="107" spans="1:18" ht="15" customHeight="1">
      <c r="A107" s="2">
        <v>106</v>
      </c>
      <c r="B107" s="12" t="s">
        <v>286</v>
      </c>
      <c r="C107" s="4"/>
      <c r="D107" s="2" t="s">
        <v>66</v>
      </c>
      <c r="E107" s="2" t="s">
        <v>287</v>
      </c>
      <c r="F107" s="2">
        <v>30</v>
      </c>
      <c r="G107" s="2">
        <v>3</v>
      </c>
      <c r="H107" s="2" t="s">
        <v>288</v>
      </c>
      <c r="I107" s="14"/>
      <c r="J107" s="14"/>
      <c r="K107" s="14"/>
      <c r="L107" s="2">
        <f>MATCH(D107,{"战斗机","轰炸机","攻击机","主炮-战列","主炮-重巡","主炮-轻巡","主炮-驱逐","炮弹","鱼雷","鱼雷-潜艇","反潜装备","防空炮","雷达","导弹","导弹-防空","强化部件","强化-航母","船模","","","",""},0)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07" s="2">
        <v>0</v>
      </c>
      <c r="N107" s="15">
        <f>IF(Q107&gt;0,Q107/F107*200,0)</f>
        <v>0</v>
      </c>
      <c r="R107" s="15">
        <f>Q107/F107</f>
        <v>0</v>
      </c>
    </row>
    <row r="108" spans="1:18" ht="15" customHeight="1">
      <c r="A108" s="2">
        <v>107</v>
      </c>
      <c r="B108" s="12" t="s">
        <v>289</v>
      </c>
      <c r="C108" s="4"/>
      <c r="D108" s="2" t="s">
        <v>66</v>
      </c>
      <c r="E108" s="2" t="s">
        <v>290</v>
      </c>
      <c r="F108" s="2">
        <v>40</v>
      </c>
      <c r="G108" s="2">
        <v>3</v>
      </c>
      <c r="H108" s="2" t="s">
        <v>291</v>
      </c>
      <c r="I108" s="14"/>
      <c r="J108" s="14"/>
      <c r="K108" s="14"/>
      <c r="L108" s="2">
        <f>MATCH(D108,{"战斗机","轰炸机","攻击机","主炮-战列","主炮-重巡","主炮-轻巡","主炮-驱逐","炮弹","鱼雷","鱼雷-潜艇","反潜装备","防空炮","雷达","导弹","导弹-防空","强化部件","强化-航母","船模","","","",""},0)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08" s="2">
        <v>0</v>
      </c>
      <c r="N108" s="15">
        <f>IF(Q108&gt;0,Q108/F108*200,0)</f>
        <v>0</v>
      </c>
      <c r="R108" s="15">
        <f>Q108/F108</f>
        <v>0</v>
      </c>
    </row>
    <row r="109" spans="1:18" ht="15" customHeight="1">
      <c r="A109" s="2">
        <v>108</v>
      </c>
      <c r="B109" s="12" t="s">
        <v>292</v>
      </c>
      <c r="C109" s="4"/>
      <c r="D109" s="2" t="s">
        <v>66</v>
      </c>
      <c r="E109" s="2" t="s">
        <v>293</v>
      </c>
      <c r="F109" s="2">
        <v>40</v>
      </c>
      <c r="G109" s="2">
        <v>2</v>
      </c>
      <c r="H109" s="2" t="s">
        <v>294</v>
      </c>
      <c r="I109" s="14"/>
      <c r="J109" s="14"/>
      <c r="K109" s="14"/>
      <c r="L109" s="2">
        <f>MATCH(D109,{"战斗机","轰炸机","攻击机","主炮-战列","主炮-重巡","主炮-轻巡","主炮-驱逐","炮弹","鱼雷","鱼雷-潜艇","反潜装备","防空炮","雷达","导弹","导弹-防空","强化部件","强化-航母","船模","","","",""},0)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09" s="2">
        <v>0</v>
      </c>
      <c r="N109" s="15">
        <f>IF(Q109&gt;0,Q109/F109*200,0)</f>
        <v>0</v>
      </c>
      <c r="R109" s="15">
        <f>Q109/F109</f>
        <v>0</v>
      </c>
    </row>
    <row r="110" spans="1:18" ht="15" customHeight="1">
      <c r="A110" s="2">
        <v>109</v>
      </c>
      <c r="B110" s="12" t="s">
        <v>295</v>
      </c>
      <c r="C110" s="4"/>
      <c r="D110" s="2" t="s">
        <v>66</v>
      </c>
      <c r="E110" s="2" t="s">
        <v>296</v>
      </c>
      <c r="F110" s="2">
        <v>40</v>
      </c>
      <c r="G110" s="2">
        <v>1</v>
      </c>
      <c r="H110" s="2" t="s">
        <v>294</v>
      </c>
      <c r="I110" s="14"/>
      <c r="J110" s="14"/>
      <c r="K110" s="14"/>
      <c r="L110" s="2">
        <f>MATCH(D110,{"战斗机","轰炸机","攻击机","主炮-战列","主炮-重巡","主炮-轻巡","主炮-驱逐","炮弹","鱼雷","鱼雷-潜艇","反潜装备","防空炮","雷达","导弹","导弹-防空","强化部件","强化-航母","船模","","","",""},0)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0" s="2">
        <v>0</v>
      </c>
      <c r="N110" s="15">
        <f>IF(Q110&gt;0,Q110/F110*200,0)</f>
        <v>0</v>
      </c>
      <c r="R110" s="15">
        <f>Q110/F110</f>
        <v>0</v>
      </c>
    </row>
    <row r="111" spans="1:18" ht="15" customHeight="1">
      <c r="A111" s="2">
        <v>110</v>
      </c>
      <c r="B111" s="12" t="s">
        <v>297</v>
      </c>
      <c r="C111" s="4"/>
      <c r="D111" s="2" t="s">
        <v>66</v>
      </c>
      <c r="E111" s="2" t="s">
        <v>298</v>
      </c>
      <c r="F111" s="2">
        <v>50</v>
      </c>
      <c r="G111" s="2">
        <v>1</v>
      </c>
      <c r="H111" s="2" t="s">
        <v>299</v>
      </c>
      <c r="I111" s="14"/>
      <c r="J111" s="14"/>
      <c r="K111" s="14"/>
      <c r="L111" s="2">
        <f>MATCH(D111,{"战斗机","轰炸机","攻击机","主炮-战列","主炮-重巡","主炮-轻巡","主炮-驱逐","炮弹","鱼雷","鱼雷-潜艇","反潜装备","防空炮","雷达","导弹","导弹-防空","强化部件","强化-航母","船模","","","",""},0)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1" s="2">
        <v>0</v>
      </c>
      <c r="N111" s="15">
        <f>IF(Q111&gt;0,Q111/F111*200,0)</f>
        <v>0</v>
      </c>
      <c r="R111" s="15">
        <f>Q111/F111</f>
        <v>0</v>
      </c>
    </row>
    <row r="112" spans="1:18" ht="15" customHeight="1">
      <c r="A112" s="2">
        <v>111</v>
      </c>
      <c r="B112" s="12" t="s">
        <v>300</v>
      </c>
      <c r="C112" s="4"/>
      <c r="D112" s="2" t="s">
        <v>66</v>
      </c>
      <c r="E112" s="2" t="s">
        <v>301</v>
      </c>
      <c r="F112" s="2">
        <v>50</v>
      </c>
      <c r="G112" s="2">
        <v>1</v>
      </c>
      <c r="H112" s="2" t="s">
        <v>302</v>
      </c>
      <c r="I112" s="14"/>
      <c r="J112" s="14"/>
      <c r="K112" s="14"/>
      <c r="L112" s="2">
        <f>MATCH(D112,{"战斗机","轰炸机","攻击机","主炮-战列","主炮-重巡","主炮-轻巡","主炮-驱逐","炮弹","鱼雷","鱼雷-潜艇","反潜装备","防空炮","雷达","导弹","导弹-防空","强化部件","强化-航母","船模","","","",""},0)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2" s="2">
        <v>0</v>
      </c>
      <c r="N112" s="15">
        <f>IF(Q112&gt;0,Q112/F112*200,0)</f>
        <v>0</v>
      </c>
      <c r="R112" s="15">
        <f>Q112/F112</f>
        <v>0</v>
      </c>
    </row>
    <row r="113" spans="1:18" ht="15" customHeight="1">
      <c r="A113" s="2">
        <v>112</v>
      </c>
      <c r="B113" s="12" t="s">
        <v>303</v>
      </c>
      <c r="C113" s="4"/>
      <c r="D113" s="2" t="s">
        <v>66</v>
      </c>
      <c r="E113" s="2" t="s">
        <v>304</v>
      </c>
      <c r="F113" s="2">
        <v>70</v>
      </c>
      <c r="G113" s="2">
        <v>1</v>
      </c>
      <c r="H113" s="2" t="s">
        <v>294</v>
      </c>
      <c r="I113" s="14"/>
      <c r="J113" s="14"/>
      <c r="K113" s="14"/>
      <c r="L113" s="2">
        <f>MATCH(D113,{"战斗机","轰炸机","攻击机","主炮-战列","主炮-重巡","主炮-轻巡","主炮-驱逐","炮弹","鱼雷","鱼雷-潜艇","反潜装备","防空炮","雷达","导弹","导弹-防空","强化部件","强化-航母","船模","","","",""},0)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3" s="2">
        <v>0</v>
      </c>
      <c r="N113" s="15">
        <f>IF(Q113&gt;0,Q113/F113*200,0)</f>
        <v>0</v>
      </c>
      <c r="O113" s="15" t="s">
        <v>354</v>
      </c>
      <c r="R113" s="15">
        <f>Q113/F113</f>
        <v>0</v>
      </c>
    </row>
    <row r="114" spans="1:18" ht="15" customHeight="1">
      <c r="A114" s="2">
        <v>113</v>
      </c>
      <c r="B114" s="12" t="s">
        <v>305</v>
      </c>
      <c r="C114" s="4"/>
      <c r="D114" s="2" t="s">
        <v>66</v>
      </c>
      <c r="E114" s="2" t="s">
        <v>306</v>
      </c>
      <c r="F114" s="2">
        <v>80</v>
      </c>
      <c r="G114" s="2">
        <v>1</v>
      </c>
      <c r="H114" s="2" t="s">
        <v>307</v>
      </c>
      <c r="I114" s="14"/>
      <c r="J114" s="14"/>
      <c r="K114" s="14"/>
      <c r="L114" s="2">
        <f>MATCH(D114,{"战斗机","轰炸机","攻击机","主炮-战列","主炮-重巡","主炮-轻巡","主炮-驱逐","炮弹","鱼雷","鱼雷-潜艇","反潜装备","防空炮","雷达","导弹","导弹-防空","强化部件","强化-航母","船模","","","",""},0)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4" s="2">
        <v>0</v>
      </c>
      <c r="N114" s="15">
        <f>IF(Q114&gt;0,Q114/F114*200,0)</f>
        <v>0</v>
      </c>
      <c r="O114" s="15" t="s">
        <v>354</v>
      </c>
      <c r="R114" s="15">
        <f>Q114/F114</f>
        <v>0</v>
      </c>
    </row>
    <row r="115" spans="1:18" ht="15" customHeight="1">
      <c r="A115" s="2">
        <v>114</v>
      </c>
      <c r="B115" s="12" t="s">
        <v>308</v>
      </c>
      <c r="C115" s="4"/>
      <c r="D115" s="2" t="s">
        <v>66</v>
      </c>
      <c r="E115" s="2" t="s">
        <v>309</v>
      </c>
      <c r="F115" s="2">
        <v>85</v>
      </c>
      <c r="G115" s="2">
        <v>1</v>
      </c>
      <c r="H115" s="2" t="s">
        <v>294</v>
      </c>
      <c r="I115" s="14"/>
      <c r="J115" s="14"/>
      <c r="K115" s="14"/>
      <c r="L115" s="2">
        <f>MATCH(D115,{"战斗机","轰炸机","攻击机","主炮-战列","主炮-重巡","主炮-轻巡","主炮-驱逐","炮弹","鱼雷","鱼雷-潜艇","反潜装备","防空炮","雷达","导弹","导弹-防空","强化部件","强化-航母","船模","","","",""},0)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5" s="2">
        <v>0</v>
      </c>
      <c r="N115" s="15">
        <f>IF(Q115&gt;0,Q115/F115*200,0)</f>
        <v>7.0588235294117645</v>
      </c>
      <c r="O115" s="15" t="s">
        <v>354</v>
      </c>
      <c r="P115" s="15" t="s">
        <v>368</v>
      </c>
      <c r="Q115" s="15">
        <v>3</v>
      </c>
      <c r="R115" s="15">
        <f>Q115/F115</f>
        <v>3.5294117647058823E-2</v>
      </c>
    </row>
    <row r="116" spans="1:18" ht="15" customHeight="1">
      <c r="A116" s="2">
        <v>115</v>
      </c>
      <c r="B116" s="12" t="s">
        <v>310</v>
      </c>
      <c r="C116" s="4"/>
      <c r="D116" s="2" t="s">
        <v>66</v>
      </c>
      <c r="E116" s="2" t="s">
        <v>311</v>
      </c>
      <c r="F116" s="2">
        <v>90</v>
      </c>
      <c r="G116" s="2">
        <v>1</v>
      </c>
      <c r="H116" s="2" t="s">
        <v>307</v>
      </c>
      <c r="I116" s="14"/>
      <c r="J116" s="13"/>
      <c r="K116" s="14"/>
      <c r="L116" s="2">
        <f>MATCH(D116,{"战斗机","轰炸机","攻击机","主炮-战列","主炮-重巡","主炮-轻巡","主炮-驱逐","炮弹","鱼雷","鱼雷-潜艇","反潜装备","防空炮","雷达","导弹","导弹-防空","强化部件","强化-航母","船模","","","",""},0)</f>
        <v>1</v>
      </c>
      <c r="M116" s="2">
        <v>0</v>
      </c>
      <c r="N116" s="15">
        <f>IF(Q116&gt;0,Q116/F116*200,0)</f>
        <v>27.500000000000004</v>
      </c>
      <c r="O116" s="15" t="s">
        <v>354</v>
      </c>
      <c r="Q116" s="15">
        <f>12+3/4/2</f>
        <v>12.375</v>
      </c>
      <c r="R116" s="15">
        <f>Q116/F116</f>
        <v>0.13750000000000001</v>
      </c>
    </row>
    <row r="117" spans="1:18" ht="15" customHeight="1">
      <c r="A117" s="2">
        <v>116</v>
      </c>
      <c r="B117" s="12" t="s">
        <v>312</v>
      </c>
      <c r="C117" s="4"/>
      <c r="D117" s="2" t="s">
        <v>80</v>
      </c>
      <c r="E117" s="2" t="s">
        <v>313</v>
      </c>
      <c r="F117" s="2">
        <v>50</v>
      </c>
      <c r="G117" s="2">
        <v>1</v>
      </c>
      <c r="H117" s="2" t="s">
        <v>314</v>
      </c>
      <c r="I117" s="14"/>
      <c r="J117" s="14"/>
      <c r="K117" s="14"/>
      <c r="L117" s="2">
        <f>MATCH(D117,{"战斗机","轰炸机","攻击机","主炮-战列","主炮-重巡","主炮-轻巡","主炮-驱逐","炮弹","鱼雷","鱼雷-潜艇","反潜装备","防空炮","雷达","导弹","导弹-防空","强化部件","强化-航母","船模","","","",""},0)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117" s="2">
        <v>0</v>
      </c>
      <c r="N117" s="15">
        <f>IF(Q117&gt;0,Q117/F117*200,0)</f>
        <v>0</v>
      </c>
      <c r="R117" s="15">
        <f>Q117/F117</f>
        <v>0</v>
      </c>
    </row>
    <row r="118" spans="1:18" ht="15" customHeight="1">
      <c r="A118" s="2">
        <v>117</v>
      </c>
      <c r="B118" s="12" t="s">
        <v>315</v>
      </c>
      <c r="C118" s="4"/>
      <c r="D118" s="2" t="s">
        <v>80</v>
      </c>
      <c r="E118" s="2" t="s">
        <v>316</v>
      </c>
      <c r="F118" s="2">
        <v>70</v>
      </c>
      <c r="G118" s="2">
        <v>2</v>
      </c>
      <c r="H118" s="2" t="s">
        <v>317</v>
      </c>
      <c r="I118" s="14"/>
      <c r="J118" s="14"/>
      <c r="K118" s="14"/>
      <c r="L118" s="2">
        <f>MATCH(D118,{"战斗机","轰炸机","攻击机","主炮-战列","主炮-重巡","主炮-轻巡","主炮-驱逐","炮弹","鱼雷","鱼雷-潜艇","反潜装备","防空炮","雷达","导弹","导弹-防空","强化部件","强化-航母","船模","","","",""},0)</f>
        <v>2</v>
      </c>
      <c r="M118" s="2">
        <v>0</v>
      </c>
      <c r="N118" s="15">
        <f>IF(Q118&gt;0,Q118/F118*200,0)</f>
        <v>0</v>
      </c>
      <c r="R118" s="15">
        <f>Q118/F118</f>
        <v>0</v>
      </c>
    </row>
    <row r="119" spans="1:18" ht="15" customHeight="1">
      <c r="A119" s="2">
        <v>118</v>
      </c>
      <c r="B119" s="12" t="s">
        <v>318</v>
      </c>
      <c r="C119" s="18"/>
      <c r="D119" s="2" t="s">
        <v>97</v>
      </c>
      <c r="E119" s="2" t="s">
        <v>185</v>
      </c>
      <c r="F119" s="2">
        <v>50</v>
      </c>
      <c r="G119" s="2">
        <v>1</v>
      </c>
      <c r="H119" s="2" t="s">
        <v>288</v>
      </c>
      <c r="I119" s="14"/>
      <c r="J119" s="14"/>
      <c r="K119" s="14"/>
      <c r="L119" s="2">
        <f>MATCH(D119,{"战斗机","轰炸机","攻击机","主炮-战列","主炮-重巡","主炮-轻巡","主炮-驱逐","炮弹","鱼雷","鱼雷-潜艇","反潜装备","防空炮","雷达","导弹","导弹-防空","强化部件","强化-航母","船模","","","",""},0)</f>
        <v>5</v>
      </c>
      <c r="M119" s="2">
        <v>0</v>
      </c>
      <c r="N119" s="15">
        <f>IF(Q119&gt;0,Q119/F119*200,0)</f>
        <v>0</v>
      </c>
      <c r="O119" s="15" t="s">
        <v>431</v>
      </c>
      <c r="R119" s="15">
        <f>Q119/F119</f>
        <v>0</v>
      </c>
    </row>
    <row r="120" spans="1:18" ht="15" customHeight="1">
      <c r="A120" s="2">
        <v>119</v>
      </c>
      <c r="B120" s="12" t="s">
        <v>434</v>
      </c>
      <c r="C120" s="4"/>
      <c r="D120" s="2" t="s">
        <v>100</v>
      </c>
      <c r="E120" s="2" t="s">
        <v>319</v>
      </c>
      <c r="F120" s="2">
        <v>40</v>
      </c>
      <c r="G120" s="2">
        <v>2</v>
      </c>
      <c r="H120" s="2" t="s">
        <v>320</v>
      </c>
      <c r="I120" s="14"/>
      <c r="J120" s="14"/>
      <c r="K120" s="14"/>
      <c r="L120" s="2">
        <f>MATCH(D120,{"战斗机","轰炸机","攻击机","主炮-战列","主炮-重巡","主炮-轻巡","主炮-驱逐","炮弹","鱼雷","鱼雷-潜艇","反潜装备","防空炮","雷达","导弹","导弹-防空","强化部件","强化-航母","船模","","","",""},0)</f>
        <v>6</v>
      </c>
      <c r="M120" s="2">
        <v>0</v>
      </c>
      <c r="N120" s="15">
        <f>IF(Q120&gt;0,Q120/F120*200,0)</f>
        <v>0</v>
      </c>
      <c r="O120" s="15" t="s">
        <v>403</v>
      </c>
      <c r="R120" s="15">
        <f>Q120/F120</f>
        <v>0</v>
      </c>
    </row>
    <row r="121" spans="1:18" ht="15" customHeight="1">
      <c r="A121" s="2">
        <v>120</v>
      </c>
      <c r="B121" s="12" t="s">
        <v>321</v>
      </c>
      <c r="C121" s="5"/>
      <c r="D121" s="2" t="s">
        <v>194</v>
      </c>
      <c r="E121" s="2" t="s">
        <v>322</v>
      </c>
      <c r="F121" s="2">
        <v>60</v>
      </c>
      <c r="G121" s="2">
        <v>1</v>
      </c>
      <c r="H121" s="2" t="s">
        <v>323</v>
      </c>
      <c r="I121" s="14"/>
      <c r="J121" s="14"/>
      <c r="K121" s="14"/>
      <c r="L121" s="2">
        <f>MATCH(D121,{"战斗机","轰炸机","攻击机","主炮-战列","主炮-重巡","主炮-轻巡","主炮-驱逐","炮弹","鱼雷","鱼雷-潜艇","反潜装备","防空炮","雷达","导弹","导弹-防空","强化部件","强化-航母","船模","","","",""},0)</f>
        <v>12</v>
      </c>
      <c r="M121" s="2">
        <v>0</v>
      </c>
      <c r="N121" s="15">
        <f>IF(Q121&gt;0,Q121/F121*200,0)</f>
        <v>0</v>
      </c>
      <c r="R121" s="15">
        <f>Q121/F121</f>
        <v>0</v>
      </c>
    </row>
    <row r="122" spans="1:18" ht="15" customHeight="1">
      <c r="A122" s="2">
        <v>121</v>
      </c>
      <c r="B122" s="12" t="s">
        <v>324</v>
      </c>
      <c r="C122" s="18"/>
      <c r="D122" s="2" t="s">
        <v>194</v>
      </c>
      <c r="E122" s="2" t="s">
        <v>325</v>
      </c>
      <c r="F122" s="2">
        <v>60</v>
      </c>
      <c r="G122" s="2">
        <v>2</v>
      </c>
      <c r="H122" s="2" t="s">
        <v>288</v>
      </c>
      <c r="I122" s="14"/>
      <c r="J122" s="14"/>
      <c r="K122" s="14"/>
      <c r="L122" s="2">
        <f>MATCH(D122,{"战斗机","轰炸机","攻击机","主炮-战列","主炮-重巡","主炮-轻巡","主炮-驱逐","炮弹","鱼雷","鱼雷-潜艇","反潜装备","防空炮","雷达","导弹","导弹-防空","强化部件","强化-航母","船模","","","",""},0)</f>
        <v>12</v>
      </c>
      <c r="M122" s="2">
        <v>0</v>
      </c>
      <c r="N122" s="15">
        <f>IF(Q122&gt;0,Q122/F122*200,0)</f>
        <v>0</v>
      </c>
      <c r="R122" s="15">
        <f>Q122/F122</f>
        <v>0</v>
      </c>
    </row>
    <row r="123" spans="1:18" ht="15" customHeight="1">
      <c r="A123" s="2">
        <v>122</v>
      </c>
      <c r="B123" s="12" t="s">
        <v>326</v>
      </c>
      <c r="C123" s="12"/>
      <c r="D123" s="2" t="s">
        <v>194</v>
      </c>
      <c r="E123" s="2" t="s">
        <v>325</v>
      </c>
      <c r="F123" s="2">
        <v>70</v>
      </c>
      <c r="G123" s="2">
        <v>2</v>
      </c>
      <c r="H123" s="2" t="s">
        <v>288</v>
      </c>
      <c r="I123" s="14"/>
      <c r="J123" s="14"/>
      <c r="K123" s="14"/>
      <c r="L123" s="2">
        <f>MATCH(D123,{"战斗机","轰炸机","攻击机","主炮-战列","主炮-重巡","主炮-轻巡","主炮-驱逐","炮弹","鱼雷","鱼雷-潜艇","反潜装备","防空炮","雷达","导弹","导弹-防空","强化部件","强化-航母","船模","","","",""},0)</f>
        <v>12</v>
      </c>
      <c r="M123" s="2">
        <v>0</v>
      </c>
      <c r="N123" s="15">
        <f>IF(Q123&gt;0,Q123/F123*200,0)</f>
        <v>0</v>
      </c>
      <c r="R123" s="15">
        <f>Q123/F123</f>
        <v>0</v>
      </c>
    </row>
    <row r="124" spans="1:18" ht="15" customHeight="1">
      <c r="A124" s="2">
        <v>123</v>
      </c>
      <c r="B124" s="12" t="s">
        <v>327</v>
      </c>
      <c r="C124" s="4"/>
      <c r="D124" s="2" t="s">
        <v>131</v>
      </c>
      <c r="E124" s="2" t="s">
        <v>328</v>
      </c>
      <c r="F124" s="2">
        <v>20</v>
      </c>
      <c r="G124" s="2">
        <v>1</v>
      </c>
      <c r="H124" s="2" t="s">
        <v>329</v>
      </c>
      <c r="I124" s="14"/>
      <c r="J124" s="14"/>
      <c r="K124" s="14"/>
      <c r="L124" s="2">
        <f>MATCH(D124,{"战斗机","轰炸机","攻击机","主炮-战列","主炮-重巡","主炮-轻巡","主炮-驱逐","炮弹","鱼雷","鱼雷-潜艇","反潜装备","防空炮","雷达","导弹","导弹-防空","强化部件","强化-航母","船模","","","",""},0)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4" s="2">
        <v>0</v>
      </c>
      <c r="N124" s="15">
        <f>IF(Q124&gt;0,Q124/F124*200,0)</f>
        <v>0</v>
      </c>
      <c r="R124" s="15">
        <f>Q124/F124</f>
        <v>0</v>
      </c>
    </row>
    <row r="125" spans="1:18" ht="15" customHeight="1">
      <c r="A125" s="2">
        <v>124</v>
      </c>
      <c r="B125" s="12" t="s">
        <v>330</v>
      </c>
      <c r="C125" s="4"/>
      <c r="D125" s="2" t="s">
        <v>131</v>
      </c>
      <c r="E125" s="2" t="s">
        <v>328</v>
      </c>
      <c r="F125" s="2">
        <v>20</v>
      </c>
      <c r="G125" s="2">
        <v>1</v>
      </c>
      <c r="H125" s="2" t="s">
        <v>329</v>
      </c>
      <c r="I125" s="14"/>
      <c r="J125" s="14"/>
      <c r="K125" s="14"/>
      <c r="L125" s="2">
        <f>MATCH(D125,{"战斗机","轰炸机","攻击机","主炮-战列","主炮-重巡","主炮-轻巡","主炮-驱逐","炮弹","鱼雷","鱼雷-潜艇","反潜装备","防空炮","雷达","导弹","导弹-防空","强化部件","强化-航母","船模","","","",""},0)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5" s="2">
        <v>0</v>
      </c>
      <c r="N125" s="15">
        <f>IF(Q125&gt;0,Q125/F125*200,0)</f>
        <v>0</v>
      </c>
      <c r="R125" s="15">
        <f>Q125/F125</f>
        <v>0</v>
      </c>
    </row>
    <row r="126" spans="1:18" ht="15" customHeight="1">
      <c r="A126" s="2">
        <v>125</v>
      </c>
      <c r="B126" s="12" t="s">
        <v>331</v>
      </c>
      <c r="C126" s="12"/>
      <c r="D126" s="2" t="s">
        <v>131</v>
      </c>
      <c r="E126" s="2" t="s">
        <v>328</v>
      </c>
      <c r="F126" s="2">
        <v>20</v>
      </c>
      <c r="G126" s="2">
        <v>1</v>
      </c>
      <c r="H126" s="2" t="s">
        <v>329</v>
      </c>
      <c r="I126" s="14"/>
      <c r="J126" s="14"/>
      <c r="K126" s="14"/>
      <c r="L126" s="2">
        <f>MATCH(D126,{"战斗机","轰炸机","攻击机","主炮-战列","主炮-重巡","主炮-轻巡","主炮-驱逐","炮弹","鱼雷","鱼雷-潜艇","反潜装备","防空炮","雷达","导弹","导弹-防空","强化部件","强化-航母","船模","","","",""},0)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6" s="2">
        <v>0</v>
      </c>
      <c r="N126" s="15">
        <f>IF(Q126&gt;0,Q126/F126*200,0)</f>
        <v>0</v>
      </c>
      <c r="R126" s="15">
        <f>Q126/F126</f>
        <v>0</v>
      </c>
    </row>
    <row r="127" spans="1:18" ht="15" customHeight="1">
      <c r="A127" s="2">
        <v>126</v>
      </c>
      <c r="B127" s="12" t="s">
        <v>332</v>
      </c>
      <c r="C127" s="12"/>
      <c r="D127" s="2" t="s">
        <v>131</v>
      </c>
      <c r="E127" s="2" t="s">
        <v>328</v>
      </c>
      <c r="F127" s="2">
        <v>20</v>
      </c>
      <c r="G127" s="2">
        <v>1</v>
      </c>
      <c r="H127" s="2" t="s">
        <v>329</v>
      </c>
      <c r="I127" s="14"/>
      <c r="J127" s="14"/>
      <c r="K127" s="14"/>
      <c r="L127" s="2">
        <f>MATCH(D127,{"战斗机","轰炸机","攻击机","主炮-战列","主炮-重巡","主炮-轻巡","主炮-驱逐","炮弹","鱼雷","鱼雷-潜艇","反潜装备","防空炮","雷达","导弹","导弹-防空","强化部件","强化-航母","船模","","","",""},0)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7" s="2">
        <v>0</v>
      </c>
      <c r="N127" s="15">
        <f>IF(Q127&gt;0,Q127/F127*200,0)</f>
        <v>0</v>
      </c>
      <c r="R127" s="15">
        <f>Q127/F127</f>
        <v>0</v>
      </c>
    </row>
    <row r="128" spans="1:18" ht="15" customHeight="1">
      <c r="A128" s="2">
        <v>127</v>
      </c>
      <c r="B128" s="12" t="s">
        <v>333</v>
      </c>
      <c r="C128" s="12"/>
      <c r="D128" s="2" t="s">
        <v>131</v>
      </c>
      <c r="E128" s="2" t="s">
        <v>334</v>
      </c>
      <c r="F128" s="2">
        <v>40</v>
      </c>
      <c r="G128" s="2">
        <v>2</v>
      </c>
      <c r="H128" s="2" t="s">
        <v>335</v>
      </c>
      <c r="I128" s="14"/>
      <c r="J128" s="14"/>
      <c r="K128" s="14"/>
      <c r="L128" s="2">
        <f>MATCH(D128,{"战斗机","轰炸机","攻击机","主炮-战列","主炮-重巡","主炮-轻巡","主炮-驱逐","炮弹","鱼雷","鱼雷-潜艇","反潜装备","防空炮","雷达","导弹","导弹-防空","强化部件","强化-航母","船模","","","",""},0)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8" s="2">
        <v>0</v>
      </c>
      <c r="N128" s="15">
        <f>IF(Q128&gt;0,Q128/F128*200,0)</f>
        <v>0</v>
      </c>
      <c r="R128" s="15">
        <f>Q128/F128</f>
        <v>0</v>
      </c>
    </row>
    <row r="129" spans="1:18" ht="15" customHeight="1">
      <c r="A129" s="2">
        <v>128</v>
      </c>
      <c r="B129" s="12" t="s">
        <v>336</v>
      </c>
      <c r="C129" s="12"/>
      <c r="D129" s="2" t="s">
        <v>131</v>
      </c>
      <c r="E129" s="2" t="s">
        <v>337</v>
      </c>
      <c r="F129" s="2">
        <v>50</v>
      </c>
      <c r="G129" s="2">
        <v>1</v>
      </c>
      <c r="H129" s="2" t="s">
        <v>338</v>
      </c>
      <c r="I129" s="14"/>
      <c r="J129" s="14"/>
      <c r="K129" s="14"/>
      <c r="L129" s="2">
        <f>MATCH(D129,{"战斗机","轰炸机","攻击机","主炮-战列","主炮-重巡","主炮-轻巡","主炮-驱逐","炮弹","鱼雷","鱼雷-潜艇","反潜装备","防空炮","雷达","导弹","导弹-防空","强化部件","强化-航母","船模","","","",""},0)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29" s="2">
        <v>0</v>
      </c>
      <c r="N129" s="15">
        <f>IF(Q129&gt;0,Q129/F129*200,0)</f>
        <v>0</v>
      </c>
      <c r="R129" s="15">
        <f>Q129/F129</f>
        <v>0</v>
      </c>
    </row>
    <row r="130" spans="1:18" ht="15" customHeight="1">
      <c r="A130" s="2">
        <v>129</v>
      </c>
      <c r="B130" s="12" t="s">
        <v>339</v>
      </c>
      <c r="C130" s="4"/>
      <c r="D130" s="2" t="s">
        <v>131</v>
      </c>
      <c r="E130" s="2" t="s">
        <v>340</v>
      </c>
      <c r="F130" s="2">
        <v>50</v>
      </c>
      <c r="G130" s="2">
        <v>2</v>
      </c>
      <c r="H130" s="2" t="s">
        <v>288</v>
      </c>
      <c r="I130" s="14"/>
      <c r="J130" s="14"/>
      <c r="K130" s="14"/>
      <c r="L130" s="2">
        <f>MATCH(D130,{"战斗机","轰炸机","攻击机","主炮-战列","主炮-重巡","主炮-轻巡","主炮-驱逐","炮弹","鱼雷","鱼雷-潜艇","反潜装备","防空炮","雷达","导弹","导弹-防空","强化部件","强化-航母","船模","","","",""},0)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30" s="2">
        <v>0</v>
      </c>
      <c r="N130" s="15">
        <f>IF(Q130&gt;0,Q130/F130*200,0)</f>
        <v>0</v>
      </c>
      <c r="R130" s="15">
        <f>Q130/F130</f>
        <v>0</v>
      </c>
    </row>
    <row r="131" spans="1:18" ht="15" customHeight="1">
      <c r="A131" s="2">
        <v>130</v>
      </c>
      <c r="B131" s="12" t="s">
        <v>341</v>
      </c>
      <c r="C131" s="4"/>
      <c r="D131" s="2" t="s">
        <v>131</v>
      </c>
      <c r="E131" s="2" t="s">
        <v>342</v>
      </c>
      <c r="F131" s="2">
        <v>65</v>
      </c>
      <c r="G131" s="2">
        <v>1</v>
      </c>
      <c r="H131" s="2" t="s">
        <v>343</v>
      </c>
      <c r="I131" s="14"/>
      <c r="J131" s="14"/>
      <c r="K131" s="14"/>
      <c r="L131" s="2">
        <f>MATCH(D131,{"战斗机","轰炸机","攻击机","主炮-战列","主炮-重巡","主炮-轻巡","主炮-驱逐","炮弹","鱼雷","鱼雷-潜艇","反潜装备","防空炮","雷达","导弹","导弹-防空","强化部件","强化-航母","船模","","","",""},0)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31" s="2">
        <v>0</v>
      </c>
      <c r="N131" s="15">
        <f>IF(Q131&gt;0,Q131/F131*200,0)</f>
        <v>0</v>
      </c>
      <c r="R131" s="15">
        <f>Q131/F131</f>
        <v>0</v>
      </c>
    </row>
    <row r="132" spans="1:18" ht="15" customHeight="1">
      <c r="A132" s="2">
        <v>131</v>
      </c>
      <c r="B132" s="12" t="s">
        <v>344</v>
      </c>
      <c r="C132" s="4"/>
      <c r="D132" s="2" t="s">
        <v>131</v>
      </c>
      <c r="E132" s="2" t="s">
        <v>345</v>
      </c>
      <c r="F132" s="2">
        <v>80</v>
      </c>
      <c r="G132" s="2">
        <v>1</v>
      </c>
      <c r="H132" s="2" t="s">
        <v>346</v>
      </c>
      <c r="I132" s="14"/>
      <c r="J132" s="14"/>
      <c r="K132" s="14"/>
      <c r="L132" s="2">
        <f>MATCH(D132,{"战斗机","轰炸机","攻击机","主炮-战列","主炮-重巡","主炮-轻巡","主炮-驱逐","炮弹","鱼雷","鱼雷-潜艇","反潜装备","防空炮","雷达","导弹","导弹-防空","强化部件","强化-航母","船模","","","",""},0)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32" s="2">
        <v>0</v>
      </c>
      <c r="N132" s="15">
        <f>IF(Q132&gt;0,Q132/F132*200,0)</f>
        <v>0</v>
      </c>
      <c r="R132" s="15">
        <f>Q132/F132</f>
        <v>0</v>
      </c>
    </row>
    <row r="133" spans="1:18" ht="15" customHeight="1">
      <c r="A133" s="2">
        <v>132</v>
      </c>
      <c r="B133" s="12" t="s">
        <v>347</v>
      </c>
      <c r="C133" s="4"/>
      <c r="D133" s="2" t="s">
        <v>131</v>
      </c>
      <c r="E133" s="2" t="s">
        <v>348</v>
      </c>
      <c r="F133" s="2">
        <v>30</v>
      </c>
      <c r="G133" s="2">
        <v>1</v>
      </c>
      <c r="H133" s="2" t="s">
        <v>349</v>
      </c>
      <c r="I133" s="14"/>
      <c r="J133" s="14"/>
      <c r="K133" s="14"/>
      <c r="L133" s="2">
        <f>MATCH(D133,{"战斗机","轰炸机","攻击机","主炮-战列","主炮-重巡","主炮-轻巡","主炮-驱逐","炮弹","鱼雷","鱼雷-潜艇","反潜装备","防空炮","雷达","导弹","导弹-防空","强化部件","强化-航母","船模","","","",""},0)</f>
        <v>16</v>
      </c>
      <c r="M133" s="2">
        <v>-1</v>
      </c>
      <c r="N133" s="15">
        <f>IF(Q133&gt;0,Q133/F133*200,0)</f>
        <v>0</v>
      </c>
      <c r="R133" s="15">
        <f>Q133/F133</f>
        <v>0</v>
      </c>
    </row>
  </sheetData>
  <autoFilter ref="B1:R133">
    <sortState ref="B2:R133">
      <sortCondition descending="1" ref="M1:M133"/>
    </sortState>
  </autoFilter>
  <sortState ref="A2:R133">
    <sortCondition ref="A3"/>
  </sortState>
  <phoneticPr fontId="2" type="noConversion"/>
  <conditionalFormatting sqref="I2:K133"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C2:C13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三鹿胖次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岳亮(10000083)</cp:lastModifiedBy>
  <dcterms:created xsi:type="dcterms:W3CDTF">2019-11-29T00:59:58Z</dcterms:created>
  <dcterms:modified xsi:type="dcterms:W3CDTF">2020-02-25T01:22:39Z</dcterms:modified>
</cp:coreProperties>
</file>